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I:\TNC_NextStepsIEC\IEC_Calculator_OnWeb\_MaterialsForVickiMedland\IEC_Spreadsheet\"/>
    </mc:Choice>
  </mc:AlternateContent>
  <bookViews>
    <workbookView xWindow="240" yWindow="0" windowWidth="17496" windowHeight="6492" tabRatio="864"/>
  </bookViews>
  <sheets>
    <sheet name="Instructions" sheetId="64" r:id="rId1"/>
    <sheet name="CalcQ" sheetId="4" r:id="rId2"/>
    <sheet name="CalcPA" sheetId="1" r:id="rId3"/>
    <sheet name="SppCodes" sheetId="62" r:id="rId4"/>
    <sheet name="BirdBR" sheetId="63" r:id="rId5"/>
  </sheets>
  <definedNames>
    <definedName name="solver_adj" localSheetId="2" hidden="1">CalcPA!$O$4</definedName>
    <definedName name="solver_adj" localSheetId="1" hidden="1">CalcQ!$O$4</definedName>
    <definedName name="solver_cvg" localSheetId="2" hidden="1">0.0001</definedName>
    <definedName name="solver_cvg" localSheetId="1" hidden="1">0.0001</definedName>
    <definedName name="solver_drv" localSheetId="2" hidden="1">1</definedName>
    <definedName name="solver_drv" localSheetId="1" hidden="1">1</definedName>
    <definedName name="solver_eng" localSheetId="2" hidden="1">1</definedName>
    <definedName name="solver_eng" localSheetId="1" hidden="1">1</definedName>
    <definedName name="solver_est" localSheetId="2" hidden="1">1</definedName>
    <definedName name="solver_est" localSheetId="1" hidden="1">1</definedName>
    <definedName name="solver_itr" localSheetId="2" hidden="1">500</definedName>
    <definedName name="solver_itr" localSheetId="1" hidden="1">100</definedName>
    <definedName name="solver_lhs1" localSheetId="2" hidden="1">CalcPA!$O$4</definedName>
    <definedName name="solver_lhs1" localSheetId="1" hidden="1">CalcQ!$O$4</definedName>
    <definedName name="solver_lhs10" localSheetId="2" hidden="1">CalcPA!$J$7</definedName>
    <definedName name="solver_lhs11" localSheetId="2" hidden="1">CalcPA!#REF!</definedName>
    <definedName name="solver_lhs12" localSheetId="2" hidden="1">CalcPA!#REF!</definedName>
    <definedName name="solver_lhs13" localSheetId="2" hidden="1">CalcPA!#REF!</definedName>
    <definedName name="solver_lhs14" localSheetId="2" hidden="1">CalcPA!#REF!</definedName>
    <definedName name="solver_lhs15" localSheetId="2" hidden="1">CalcPA!#REF!</definedName>
    <definedName name="solver_lhs16" localSheetId="2" hidden="1">CalcPA!#REF!</definedName>
    <definedName name="solver_lhs17" localSheetId="2" hidden="1">CalcPA!#REF!</definedName>
    <definedName name="solver_lhs18" localSheetId="2" hidden="1">CalcPA!#REF!</definedName>
    <definedName name="solver_lhs19" localSheetId="2" hidden="1">CalcPA!#REF!</definedName>
    <definedName name="solver_lhs2" localSheetId="2" hidden="1">CalcPA!$O$4</definedName>
    <definedName name="solver_lhs2" localSheetId="1" hidden="1">CalcQ!$O$4</definedName>
    <definedName name="solver_lhs20" localSheetId="2" hidden="1">CalcPA!#REF!</definedName>
    <definedName name="solver_lhs21" localSheetId="2" hidden="1">CalcPA!#REF!</definedName>
    <definedName name="solver_lhs22" localSheetId="2" hidden="1">CalcPA!#REF!</definedName>
    <definedName name="solver_lhs23" localSheetId="2" hidden="1">CalcPA!#REF!</definedName>
    <definedName name="solver_lhs24" localSheetId="2" hidden="1">CalcPA!#REF!</definedName>
    <definedName name="solver_lhs25" localSheetId="2" hidden="1">CalcPA!#REF!</definedName>
    <definedName name="solver_lhs26" localSheetId="2" hidden="1">CalcPA!#REF!</definedName>
    <definedName name="solver_lhs27" localSheetId="2" hidden="1">CalcPA!#REF!</definedName>
    <definedName name="solver_lhs28" localSheetId="2" hidden="1">CalcPA!#REF!</definedName>
    <definedName name="solver_lhs29" localSheetId="2" hidden="1">CalcPA!#REF!</definedName>
    <definedName name="solver_lhs3" localSheetId="2" hidden="1">CalcPA!#REF!</definedName>
    <definedName name="solver_lhs30" localSheetId="2" hidden="1">CalcPA!#REF!</definedName>
    <definedName name="solver_lhs31" localSheetId="2" hidden="1">CalcPA!#REF!</definedName>
    <definedName name="solver_lhs32" localSheetId="2" hidden="1">CalcPA!#REF!</definedName>
    <definedName name="solver_lhs33" localSheetId="2" hidden="1">CalcPA!#REF!</definedName>
    <definedName name="solver_lhs34" localSheetId="2" hidden="1">CalcPA!#REF!</definedName>
    <definedName name="solver_lhs35" localSheetId="2" hidden="1">CalcPA!#REF!</definedName>
    <definedName name="solver_lhs36" localSheetId="2" hidden="1">CalcPA!#REF!</definedName>
    <definedName name="solver_lhs37" localSheetId="2" hidden="1">CalcPA!#REF!</definedName>
    <definedName name="solver_lhs38" localSheetId="2" hidden="1">CalcPA!#REF!</definedName>
    <definedName name="solver_lhs39" localSheetId="2" hidden="1">CalcPA!#REF!</definedName>
    <definedName name="solver_lhs4" localSheetId="2" hidden="1">CalcPA!#REF!</definedName>
    <definedName name="solver_lhs40" localSheetId="2" hidden="1">CalcPA!#REF!</definedName>
    <definedName name="solver_lhs41" localSheetId="2" hidden="1">CalcPA!#REF!</definedName>
    <definedName name="solver_lhs42" localSheetId="2" hidden="1">CalcPA!#REF!</definedName>
    <definedName name="solver_lhs43" localSheetId="2" hidden="1">CalcPA!#REF!</definedName>
    <definedName name="solver_lhs44" localSheetId="2" hidden="1">CalcPA!#REF!</definedName>
    <definedName name="solver_lhs45" localSheetId="2" hidden="1">CalcPA!#REF!</definedName>
    <definedName name="solver_lhs46" localSheetId="2" hidden="1">CalcPA!#REF!</definedName>
    <definedName name="solver_lhs47" localSheetId="2" hidden="1">CalcPA!#REF!</definedName>
    <definedName name="solver_lhs48" localSheetId="2" hidden="1">CalcPA!#REF!</definedName>
    <definedName name="solver_lhs49" localSheetId="2" hidden="1">CalcPA!#REF!</definedName>
    <definedName name="solver_lhs5" localSheetId="2" hidden="1">CalcPA!#REF!</definedName>
    <definedName name="solver_lhs50" localSheetId="2" hidden="1">CalcPA!#REF!</definedName>
    <definedName name="solver_lhs51" localSheetId="2" hidden="1">CalcPA!#REF!</definedName>
    <definedName name="solver_lhs52" localSheetId="2" hidden="1">CalcPA!#REF!</definedName>
    <definedName name="solver_lhs53" localSheetId="2" hidden="1">CalcPA!#REF!</definedName>
    <definedName name="solver_lhs54" localSheetId="2" hidden="1">CalcPA!#REF!</definedName>
    <definedName name="solver_lhs55" localSheetId="2" hidden="1">CalcPA!#REF!</definedName>
    <definedName name="solver_lhs56" localSheetId="2" hidden="1">CalcPA!#REF!</definedName>
    <definedName name="solver_lhs57" localSheetId="2" hidden="1">CalcPA!#REF!</definedName>
    <definedName name="solver_lhs58" localSheetId="2" hidden="1">CalcPA!#REF!</definedName>
    <definedName name="solver_lhs6" localSheetId="2" hidden="1">CalcPA!$J$7</definedName>
    <definedName name="solver_lhs7" localSheetId="2" hidden="1">CalcPA!$J$6</definedName>
    <definedName name="solver_lhs8" localSheetId="2" hidden="1">CalcPA!$J$6</definedName>
    <definedName name="solver_lhs9" localSheetId="2" hidden="1">CalcPA!$J$6</definedName>
    <definedName name="solver_lin" localSheetId="2" hidden="1">2</definedName>
    <definedName name="solver_lin" localSheetId="1" hidden="1">2</definedName>
    <definedName name="solver_mip" localSheetId="2" hidden="1">2147483647</definedName>
    <definedName name="solver_mip" localSheetId="1" hidden="1">2147483647</definedName>
    <definedName name="solver_mni" localSheetId="2" hidden="1">30</definedName>
    <definedName name="solver_mni" localSheetId="1" hidden="1">30</definedName>
    <definedName name="solver_mrt" localSheetId="2" hidden="1">0.075</definedName>
    <definedName name="solver_mrt" localSheetId="1" hidden="1">0.075</definedName>
    <definedName name="solver_msl" localSheetId="2" hidden="1">2</definedName>
    <definedName name="solver_msl" localSheetId="1" hidden="1">2</definedName>
    <definedName name="solver_neg" localSheetId="2" hidden="1">2</definedName>
    <definedName name="solver_neg" localSheetId="1" hidden="1">2</definedName>
    <definedName name="solver_nod" localSheetId="2" hidden="1">2147483647</definedName>
    <definedName name="solver_nod" localSheetId="1" hidden="1">2147483647</definedName>
    <definedName name="solver_num" localSheetId="2" hidden="1">2</definedName>
    <definedName name="solver_num" localSheetId="1" hidden="1">2</definedName>
    <definedName name="solver_nwt" localSheetId="2" hidden="1">1</definedName>
    <definedName name="solver_nwt" localSheetId="1" hidden="1">1</definedName>
    <definedName name="solver_opt" localSheetId="2" hidden="1">CalcPA!$P$40</definedName>
    <definedName name="solver_opt" localSheetId="1" hidden="1">CalcQ!$J$41</definedName>
    <definedName name="solver_pre" localSheetId="2" hidden="1">0.000001</definedName>
    <definedName name="solver_pre" localSheetId="1" hidden="1">0.000001</definedName>
    <definedName name="solver_rbv" localSheetId="2" hidden="1">1</definedName>
    <definedName name="solver_rbv" localSheetId="1" hidden="1">1</definedName>
    <definedName name="solver_rel1" localSheetId="2" hidden="1">1</definedName>
    <definedName name="solver_rel1" localSheetId="1" hidden="1">3</definedName>
    <definedName name="solver_rel10" localSheetId="2" hidden="1">1</definedName>
    <definedName name="solver_rel11" localSheetId="2" hidden="1">1</definedName>
    <definedName name="solver_rel12" localSheetId="2" hidden="1">1</definedName>
    <definedName name="solver_rel13" localSheetId="2" hidden="1">1</definedName>
    <definedName name="solver_rel14" localSheetId="2" hidden="1">1</definedName>
    <definedName name="solver_rel15" localSheetId="2" hidden="1">1</definedName>
    <definedName name="solver_rel16" localSheetId="2" hidden="1">1</definedName>
    <definedName name="solver_rel17" localSheetId="2" hidden="1">1</definedName>
    <definedName name="solver_rel18" localSheetId="2" hidden="1">1</definedName>
    <definedName name="solver_rel19" localSheetId="2" hidden="1">1</definedName>
    <definedName name="solver_rel2" localSheetId="2" hidden="1">3</definedName>
    <definedName name="solver_rel2" localSheetId="1" hidden="1">1</definedName>
    <definedName name="solver_rel20" localSheetId="2" hidden="1">1</definedName>
    <definedName name="solver_rel21" localSheetId="2" hidden="1">1</definedName>
    <definedName name="solver_rel22" localSheetId="2" hidden="1">1</definedName>
    <definedName name="solver_rel23" localSheetId="2" hidden="1">1</definedName>
    <definedName name="solver_rel24" localSheetId="2" hidden="1">1</definedName>
    <definedName name="solver_rel25" localSheetId="2" hidden="1">1</definedName>
    <definedName name="solver_rel26" localSheetId="2" hidden="1">1</definedName>
    <definedName name="solver_rel27" localSheetId="2" hidden="1">1</definedName>
    <definedName name="solver_rel28" localSheetId="2" hidden="1">1</definedName>
    <definedName name="solver_rel29" localSheetId="2" hidden="1">1</definedName>
    <definedName name="solver_rel3" localSheetId="2" hidden="1">1</definedName>
    <definedName name="solver_rel30" localSheetId="2" hidden="1">1</definedName>
    <definedName name="solver_rel31" localSheetId="2" hidden="1">1</definedName>
    <definedName name="solver_rel32" localSheetId="2" hidden="1">1</definedName>
    <definedName name="solver_rel33" localSheetId="2" hidden="1">1</definedName>
    <definedName name="solver_rel34" localSheetId="2" hidden="1">1</definedName>
    <definedName name="solver_rel35" localSheetId="2" hidden="1">1</definedName>
    <definedName name="solver_rel36" localSheetId="2" hidden="1">1</definedName>
    <definedName name="solver_rel37" localSheetId="2" hidden="1">1</definedName>
    <definedName name="solver_rel38" localSheetId="2" hidden="1">1</definedName>
    <definedName name="solver_rel39" localSheetId="2" hidden="1">1</definedName>
    <definedName name="solver_rel4" localSheetId="2" hidden="1">1</definedName>
    <definedName name="solver_rel40" localSheetId="2" hidden="1">1</definedName>
    <definedName name="solver_rel41" localSheetId="2" hidden="1">1</definedName>
    <definedName name="solver_rel42" localSheetId="2" hidden="1">1</definedName>
    <definedName name="solver_rel43" localSheetId="2" hidden="1">1</definedName>
    <definedName name="solver_rel44" localSheetId="2" hidden="1">1</definedName>
    <definedName name="solver_rel45" localSheetId="2" hidden="1">1</definedName>
    <definedName name="solver_rel46" localSheetId="2" hidden="1">1</definedName>
    <definedName name="solver_rel47" localSheetId="2" hidden="1">1</definedName>
    <definedName name="solver_rel48" localSheetId="2" hidden="1">1</definedName>
    <definedName name="solver_rel49" localSheetId="2" hidden="1">1</definedName>
    <definedName name="solver_rel5" localSheetId="2" hidden="1">1</definedName>
    <definedName name="solver_rel50" localSheetId="2" hidden="1">1</definedName>
    <definedName name="solver_rel51" localSheetId="2" hidden="1">1</definedName>
    <definedName name="solver_rel52" localSheetId="2" hidden="1">1</definedName>
    <definedName name="solver_rel53" localSheetId="2" hidden="1">1</definedName>
    <definedName name="solver_rel54" localSheetId="2" hidden="1">1</definedName>
    <definedName name="solver_rel55" localSheetId="2" hidden="1">1</definedName>
    <definedName name="solver_rel56" localSheetId="2" hidden="1">1</definedName>
    <definedName name="solver_rel57" localSheetId="2" hidden="1">1</definedName>
    <definedName name="solver_rel58" localSheetId="2" hidden="1">1</definedName>
    <definedName name="solver_rel6" localSheetId="2" hidden="1">1</definedName>
    <definedName name="solver_rel7" localSheetId="2" hidden="1">1</definedName>
    <definedName name="solver_rel8" localSheetId="2" hidden="1">1</definedName>
    <definedName name="solver_rel9" localSheetId="2" hidden="1">1</definedName>
    <definedName name="solver_rhs1" localSheetId="2" hidden="1">10</definedName>
    <definedName name="solver_rhs1" localSheetId="1" hidden="1">0</definedName>
    <definedName name="solver_rhs10" localSheetId="2" hidden="1">1</definedName>
    <definedName name="solver_rhs11" localSheetId="2" hidden="1">1</definedName>
    <definedName name="solver_rhs12" localSheetId="2" hidden="1">1</definedName>
    <definedName name="solver_rhs13" localSheetId="2" hidden="1">1</definedName>
    <definedName name="solver_rhs14" localSheetId="2" hidden="1">1</definedName>
    <definedName name="solver_rhs15" localSheetId="2" hidden="1">1</definedName>
    <definedName name="solver_rhs16" localSheetId="2" hidden="1">1</definedName>
    <definedName name="solver_rhs17" localSheetId="2" hidden="1">1</definedName>
    <definedName name="solver_rhs18" localSheetId="2" hidden="1">1</definedName>
    <definedName name="solver_rhs19" localSheetId="2" hidden="1">1</definedName>
    <definedName name="solver_rhs2" localSheetId="2" hidden="1">0</definedName>
    <definedName name="solver_rhs2" localSheetId="1" hidden="1">10</definedName>
    <definedName name="solver_rhs20" localSheetId="2" hidden="1">1</definedName>
    <definedName name="solver_rhs21" localSheetId="2" hidden="1">1</definedName>
    <definedName name="solver_rhs22" localSheetId="2" hidden="1">1</definedName>
    <definedName name="solver_rhs23" localSheetId="2" hidden="1">1</definedName>
    <definedName name="solver_rhs24" localSheetId="2" hidden="1">1</definedName>
    <definedName name="solver_rhs25" localSheetId="2" hidden="1">1</definedName>
    <definedName name="solver_rhs26" localSheetId="2" hidden="1">1</definedName>
    <definedName name="solver_rhs27" localSheetId="2" hidden="1">1</definedName>
    <definedName name="solver_rhs28" localSheetId="2" hidden="1">1</definedName>
    <definedName name="solver_rhs29" localSheetId="2" hidden="1">1</definedName>
    <definedName name="solver_rhs3" localSheetId="2" hidden="1">1</definedName>
    <definedName name="solver_rhs30" localSheetId="2" hidden="1">1</definedName>
    <definedName name="solver_rhs31" localSheetId="2" hidden="1">1</definedName>
    <definedName name="solver_rhs32" localSheetId="2" hidden="1">1</definedName>
    <definedName name="solver_rhs33" localSheetId="2" hidden="1">1</definedName>
    <definedName name="solver_rhs34" localSheetId="2" hidden="1">1</definedName>
    <definedName name="solver_rhs35" localSheetId="2" hidden="1">1</definedName>
    <definedName name="solver_rhs36" localSheetId="2" hidden="1">1</definedName>
    <definedName name="solver_rhs37" localSheetId="2" hidden="1">1</definedName>
    <definedName name="solver_rhs38" localSheetId="2" hidden="1">1</definedName>
    <definedName name="solver_rhs39" localSheetId="2" hidden="1">1</definedName>
    <definedName name="solver_rhs4" localSheetId="2" hidden="1">1</definedName>
    <definedName name="solver_rhs40" localSheetId="2" hidden="1">1</definedName>
    <definedName name="solver_rhs41" localSheetId="2" hidden="1">1</definedName>
    <definedName name="solver_rhs42" localSheetId="2" hidden="1">1</definedName>
    <definedName name="solver_rhs43" localSheetId="2" hidden="1">1</definedName>
    <definedName name="solver_rhs44" localSheetId="2" hidden="1">1</definedName>
    <definedName name="solver_rhs45" localSheetId="2" hidden="1">1</definedName>
    <definedName name="solver_rhs46" localSheetId="2" hidden="1">1</definedName>
    <definedName name="solver_rhs47" localSheetId="2" hidden="1">1</definedName>
    <definedName name="solver_rhs48" localSheetId="2" hidden="1">1</definedName>
    <definedName name="solver_rhs49" localSheetId="2" hidden="1">1</definedName>
    <definedName name="solver_rhs5" localSheetId="2" hidden="1">1</definedName>
    <definedName name="solver_rhs50" localSheetId="2" hidden="1">1</definedName>
    <definedName name="solver_rhs51" localSheetId="2" hidden="1">1</definedName>
    <definedName name="solver_rhs52" localSheetId="2" hidden="1">1</definedName>
    <definedName name="solver_rhs53" localSheetId="2" hidden="1">1</definedName>
    <definedName name="solver_rhs54" localSheetId="2" hidden="1">1</definedName>
    <definedName name="solver_rhs55" localSheetId="2" hidden="1">1</definedName>
    <definedName name="solver_rhs56" localSheetId="2" hidden="1">1</definedName>
    <definedName name="solver_rhs57" localSheetId="2" hidden="1">1</definedName>
    <definedName name="solver_rhs58" localSheetId="2" hidden="1">1</definedName>
    <definedName name="solver_rhs6" localSheetId="2" hidden="1">1</definedName>
    <definedName name="solver_rhs7" localSheetId="2" hidden="1">1</definedName>
    <definedName name="solver_rhs8" localSheetId="2" hidden="1">1</definedName>
    <definedName name="solver_rhs9" localSheetId="2" hidden="1">1</definedName>
    <definedName name="solver_rlx" localSheetId="2" hidden="1">1</definedName>
    <definedName name="solver_rlx" localSheetId="1" hidden="1">1</definedName>
    <definedName name="solver_rsd" localSheetId="2" hidden="1">0</definedName>
    <definedName name="solver_rsd" localSheetId="1" hidden="1">0</definedName>
    <definedName name="solver_scl" localSheetId="2" hidden="1">2</definedName>
    <definedName name="solver_scl" localSheetId="1" hidden="1">2</definedName>
    <definedName name="solver_sho" localSheetId="2" hidden="1">2</definedName>
    <definedName name="solver_sho" localSheetId="1" hidden="1">2</definedName>
    <definedName name="solver_ssz" localSheetId="2" hidden="1">100</definedName>
    <definedName name="solver_ssz" localSheetId="1" hidden="1">100</definedName>
    <definedName name="solver_tim" localSheetId="2" hidden="1">100</definedName>
    <definedName name="solver_tim" localSheetId="1" hidden="1">100</definedName>
    <definedName name="solver_tol" localSheetId="2" hidden="1">0.05</definedName>
    <definedName name="solver_tol" localSheetId="1" hidden="1">0.05</definedName>
    <definedName name="solver_typ" localSheetId="2" hidden="1">1</definedName>
    <definedName name="solver_typ" localSheetId="1" hidden="1">2</definedName>
    <definedName name="solver_val" localSheetId="2" hidden="1">0</definedName>
    <definedName name="solver_val" localSheetId="1" hidden="1">0</definedName>
    <definedName name="solver_ver" localSheetId="2" hidden="1">3</definedName>
    <definedName name="solver_ver" localSheetId="1" hidden="1">3</definedName>
  </definedNames>
  <calcPr calcId="152511" concurrentCalc="0"/>
</workbook>
</file>

<file path=xl/calcChain.xml><?xml version="1.0" encoding="utf-8"?>
<calcChain xmlns="http://schemas.openxmlformats.org/spreadsheetml/2006/main">
  <c r="F3" i="4" l="1"/>
  <c r="H3" i="4"/>
  <c r="I3" i="4"/>
  <c r="J3" i="4"/>
  <c r="F4" i="4"/>
  <c r="H4" i="4"/>
  <c r="I4" i="4"/>
  <c r="J4" i="4"/>
  <c r="F5" i="4"/>
  <c r="H5" i="4"/>
  <c r="I5" i="4"/>
  <c r="J5" i="4"/>
  <c r="F6" i="4"/>
  <c r="H6" i="4"/>
  <c r="I6" i="4"/>
  <c r="J6" i="4"/>
  <c r="F7" i="4"/>
  <c r="H7" i="4"/>
  <c r="I7" i="4"/>
  <c r="J7" i="4"/>
  <c r="F8" i="4"/>
  <c r="H8" i="4"/>
  <c r="I8" i="4"/>
  <c r="J8" i="4"/>
  <c r="F9" i="4"/>
  <c r="H9" i="4"/>
  <c r="I9" i="4"/>
  <c r="J9" i="4"/>
  <c r="F10" i="4"/>
  <c r="H10" i="4"/>
  <c r="I10" i="4"/>
  <c r="J10" i="4"/>
  <c r="F11" i="4"/>
  <c r="H11" i="4"/>
  <c r="I11" i="4"/>
  <c r="J11" i="4"/>
  <c r="F12" i="4"/>
  <c r="H12" i="4"/>
  <c r="I12" i="4"/>
  <c r="J12" i="4"/>
  <c r="F13" i="4"/>
  <c r="H13" i="4"/>
  <c r="I13" i="4"/>
  <c r="J13" i="4"/>
  <c r="F14" i="4"/>
  <c r="H14" i="4"/>
  <c r="I14" i="4"/>
  <c r="J14" i="4"/>
  <c r="F15" i="4"/>
  <c r="H15" i="4"/>
  <c r="I15" i="4"/>
  <c r="J15" i="4"/>
  <c r="F16" i="4"/>
  <c r="H16" i="4"/>
  <c r="I16" i="4"/>
  <c r="J16" i="4"/>
  <c r="F17" i="4"/>
  <c r="H17" i="4"/>
  <c r="I17" i="4"/>
  <c r="J17" i="4"/>
  <c r="F18" i="4"/>
  <c r="H18" i="4"/>
  <c r="I18" i="4"/>
  <c r="J18" i="4"/>
  <c r="F19" i="4"/>
  <c r="H19" i="4"/>
  <c r="I19" i="4"/>
  <c r="J19" i="4"/>
  <c r="F20" i="4"/>
  <c r="H20" i="4"/>
  <c r="I20" i="4"/>
  <c r="J20" i="4"/>
  <c r="F21" i="4"/>
  <c r="H21" i="4"/>
  <c r="I21" i="4"/>
  <c r="J21" i="4"/>
  <c r="F22" i="4"/>
  <c r="H22" i="4"/>
  <c r="I22" i="4"/>
  <c r="J22" i="4"/>
  <c r="F23" i="4"/>
  <c r="H23" i="4"/>
  <c r="I23" i="4"/>
  <c r="J23" i="4"/>
  <c r="F24" i="4"/>
  <c r="H24" i="4"/>
  <c r="I24" i="4"/>
  <c r="J24" i="4"/>
  <c r="F25" i="4"/>
  <c r="H25" i="4"/>
  <c r="I25" i="4"/>
  <c r="J25" i="4"/>
  <c r="F26" i="4"/>
  <c r="H26" i="4"/>
  <c r="I26" i="4"/>
  <c r="J26" i="4"/>
  <c r="F27" i="4"/>
  <c r="H27" i="4"/>
  <c r="I27" i="4"/>
  <c r="J27" i="4"/>
  <c r="F28" i="4"/>
  <c r="H28" i="4"/>
  <c r="I28" i="4"/>
  <c r="J28" i="4"/>
  <c r="F29" i="4"/>
  <c r="H29" i="4"/>
  <c r="I29" i="4"/>
  <c r="J29" i="4"/>
  <c r="F30" i="4"/>
  <c r="H30" i="4"/>
  <c r="I30" i="4"/>
  <c r="J30" i="4"/>
  <c r="F31" i="4"/>
  <c r="H31" i="4"/>
  <c r="I31" i="4"/>
  <c r="J31" i="4"/>
  <c r="F32" i="4"/>
  <c r="H32" i="4"/>
  <c r="I32" i="4"/>
  <c r="J32" i="4"/>
  <c r="F33" i="4"/>
  <c r="H33" i="4"/>
  <c r="I33" i="4"/>
  <c r="J33" i="4"/>
  <c r="F34" i="4"/>
  <c r="H34" i="4"/>
  <c r="I34" i="4"/>
  <c r="J34" i="4"/>
  <c r="F35" i="4"/>
  <c r="H35" i="4"/>
  <c r="I35" i="4"/>
  <c r="J35" i="4"/>
  <c r="F36" i="4"/>
  <c r="H36" i="4"/>
  <c r="I36" i="4"/>
  <c r="J36" i="4"/>
  <c r="F37" i="4"/>
  <c r="H37" i="4"/>
  <c r="I37" i="4"/>
  <c r="J37" i="4"/>
  <c r="F38" i="4"/>
  <c r="H38" i="4"/>
  <c r="I38" i="4"/>
  <c r="J38" i="4"/>
  <c r="F39" i="4"/>
  <c r="H39" i="4"/>
  <c r="I39" i="4"/>
  <c r="J39" i="4"/>
  <c r="F2" i="4"/>
  <c r="H2" i="4"/>
  <c r="I2" i="4"/>
  <c r="J2" i="4"/>
  <c r="H36" i="1"/>
  <c r="H37" i="1"/>
  <c r="I37" i="1"/>
  <c r="H38" i="1"/>
  <c r="H39" i="1"/>
  <c r="I39" i="1"/>
  <c r="F36" i="1"/>
  <c r="F37" i="1"/>
  <c r="F38" i="1"/>
  <c r="F39" i="1"/>
  <c r="E36" i="1"/>
  <c r="E37" i="1"/>
  <c r="E38" i="1"/>
  <c r="E39" i="1"/>
  <c r="E36" i="4"/>
  <c r="E37" i="4"/>
  <c r="E38" i="4"/>
  <c r="E39" i="4"/>
  <c r="J38" i="1"/>
  <c r="K38" i="1"/>
  <c r="M38" i="1"/>
  <c r="J36" i="1"/>
  <c r="K36" i="1"/>
  <c r="L36" i="1"/>
  <c r="N36" i="1"/>
  <c r="J39" i="1"/>
  <c r="K39" i="1"/>
  <c r="J37" i="1"/>
  <c r="K37" i="1"/>
  <c r="M37" i="1"/>
  <c r="I38" i="1"/>
  <c r="I36" i="1"/>
  <c r="L39" i="1"/>
  <c r="N39" i="1"/>
  <c r="M39" i="1"/>
  <c r="L38" i="1"/>
  <c r="N38" i="1"/>
  <c r="P38" i="1"/>
  <c r="L37" i="1"/>
  <c r="N37" i="1"/>
  <c r="P37" i="1"/>
  <c r="M36" i="1"/>
  <c r="P36" i="1"/>
  <c r="P39" i="1"/>
  <c r="F3" i="1"/>
  <c r="F4" i="1"/>
  <c r="F5" i="1"/>
  <c r="F6" i="1"/>
  <c r="F7" i="1"/>
  <c r="F8" i="1"/>
  <c r="F9" i="1"/>
  <c r="F10" i="1"/>
  <c r="F11" i="1"/>
  <c r="F12" i="1"/>
  <c r="F13" i="1"/>
  <c r="F14" i="1"/>
  <c r="F15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2" i="1"/>
  <c r="H3" i="1"/>
  <c r="I3" i="1"/>
  <c r="H4" i="1"/>
  <c r="I4" i="1"/>
  <c r="H5" i="1"/>
  <c r="I5" i="1"/>
  <c r="H6" i="1"/>
  <c r="I6" i="1"/>
  <c r="H7" i="1"/>
  <c r="I7" i="1"/>
  <c r="H8" i="1"/>
  <c r="I8" i="1"/>
  <c r="H9" i="1"/>
  <c r="I9" i="1"/>
  <c r="H10" i="1"/>
  <c r="I10" i="1"/>
  <c r="H11" i="1"/>
  <c r="I11" i="1"/>
  <c r="H12" i="1"/>
  <c r="I12" i="1"/>
  <c r="H13" i="1"/>
  <c r="I13" i="1"/>
  <c r="H14" i="1"/>
  <c r="I14" i="1"/>
  <c r="H15" i="1"/>
  <c r="I15" i="1"/>
  <c r="H16" i="1"/>
  <c r="I16" i="1"/>
  <c r="H17" i="1"/>
  <c r="I17" i="1"/>
  <c r="H18" i="1"/>
  <c r="I18" i="1"/>
  <c r="H19" i="1"/>
  <c r="I19" i="1"/>
  <c r="H20" i="1"/>
  <c r="I20" i="1"/>
  <c r="H21" i="1"/>
  <c r="I21" i="1"/>
  <c r="H22" i="1"/>
  <c r="I22" i="1"/>
  <c r="H23" i="1"/>
  <c r="I23" i="1"/>
  <c r="H24" i="1"/>
  <c r="I24" i="1"/>
  <c r="H25" i="1"/>
  <c r="I25" i="1"/>
  <c r="H26" i="1"/>
  <c r="I26" i="1"/>
  <c r="H27" i="1"/>
  <c r="I27" i="1"/>
  <c r="H28" i="1"/>
  <c r="I28" i="1"/>
  <c r="H29" i="1"/>
  <c r="I29" i="1"/>
  <c r="H30" i="1"/>
  <c r="I30" i="1"/>
  <c r="H31" i="1"/>
  <c r="I31" i="1"/>
  <c r="H32" i="1"/>
  <c r="I32" i="1"/>
  <c r="H33" i="1"/>
  <c r="I33" i="1"/>
  <c r="H34" i="1"/>
  <c r="I34" i="1"/>
  <c r="H35" i="1"/>
  <c r="I35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E14" i="1"/>
  <c r="E13" i="1"/>
  <c r="E12" i="1"/>
  <c r="E11" i="1"/>
  <c r="E10" i="1"/>
  <c r="E9" i="1"/>
  <c r="E8" i="1"/>
  <c r="E7" i="1"/>
  <c r="E6" i="1"/>
  <c r="E5" i="1"/>
  <c r="E4" i="1"/>
  <c r="E3" i="1"/>
  <c r="E2" i="1"/>
  <c r="J2" i="1"/>
  <c r="J34" i="1"/>
  <c r="J32" i="1"/>
  <c r="J30" i="1"/>
  <c r="J28" i="1"/>
  <c r="J26" i="1"/>
  <c r="J35" i="1"/>
  <c r="J33" i="1"/>
  <c r="J31" i="1"/>
  <c r="J29" i="1"/>
  <c r="J27" i="1"/>
  <c r="J25" i="1"/>
  <c r="J23" i="1"/>
  <c r="J21" i="1"/>
  <c r="J19" i="1"/>
  <c r="J17" i="1"/>
  <c r="J15" i="1"/>
  <c r="J13" i="1"/>
  <c r="J11" i="1"/>
  <c r="J9" i="1"/>
  <c r="J7" i="1"/>
  <c r="J5" i="1"/>
  <c r="J3" i="1"/>
  <c r="J24" i="1"/>
  <c r="J22" i="1"/>
  <c r="J20" i="1"/>
  <c r="J18" i="1"/>
  <c r="J16" i="1"/>
  <c r="J14" i="1"/>
  <c r="J12" i="1"/>
  <c r="J10" i="1"/>
  <c r="J8" i="1"/>
  <c r="J6" i="1"/>
  <c r="J4" i="1"/>
  <c r="E3" i="4"/>
  <c r="E4" i="4"/>
  <c r="E5" i="4"/>
  <c r="E6" i="4"/>
  <c r="E7" i="4"/>
  <c r="E8" i="4"/>
  <c r="E9" i="4"/>
  <c r="E10" i="4"/>
  <c r="E11" i="4"/>
  <c r="E12" i="4"/>
  <c r="E13" i="4"/>
  <c r="E14" i="4"/>
  <c r="E15" i="4"/>
  <c r="E16" i="4"/>
  <c r="E17" i="4"/>
  <c r="E18" i="4"/>
  <c r="E19" i="4"/>
  <c r="E20" i="4"/>
  <c r="E21" i="4"/>
  <c r="E22" i="4"/>
  <c r="E23" i="4"/>
  <c r="E24" i="4"/>
  <c r="E25" i="4"/>
  <c r="E26" i="4"/>
  <c r="E27" i="4"/>
  <c r="E28" i="4"/>
  <c r="E29" i="4"/>
  <c r="E30" i="4"/>
  <c r="E31" i="4"/>
  <c r="E32" i="4"/>
  <c r="E33" i="4"/>
  <c r="E34" i="4"/>
  <c r="E35" i="4"/>
  <c r="E2" i="4"/>
  <c r="H2" i="1"/>
  <c r="I2" i="1"/>
  <c r="J41" i="4"/>
  <c r="K2" i="1"/>
  <c r="M2" i="1"/>
  <c r="K34" i="1"/>
  <c r="K33" i="1"/>
  <c r="K8" i="1"/>
  <c r="M8" i="1"/>
  <c r="K23" i="1"/>
  <c r="M23" i="1"/>
  <c r="K31" i="1"/>
  <c r="M31" i="1"/>
  <c r="K10" i="1"/>
  <c r="M10" i="1"/>
  <c r="K25" i="1"/>
  <c r="M25" i="1"/>
  <c r="K20" i="1"/>
  <c r="M20" i="1"/>
  <c r="K4" i="1"/>
  <c r="M4" i="1"/>
  <c r="K32" i="1"/>
  <c r="M32" i="1"/>
  <c r="K19" i="1"/>
  <c r="M19" i="1"/>
  <c r="K12" i="1"/>
  <c r="M12" i="1"/>
  <c r="K17" i="1"/>
  <c r="M17" i="1"/>
  <c r="K35" i="1"/>
  <c r="M35" i="1"/>
  <c r="K21" i="1"/>
  <c r="M21" i="1"/>
  <c r="K5" i="1"/>
  <c r="M5" i="1"/>
  <c r="K11" i="1"/>
  <c r="M11" i="1"/>
  <c r="K26" i="1"/>
  <c r="M26" i="1"/>
  <c r="K28" i="1"/>
  <c r="M28" i="1"/>
  <c r="K24" i="1"/>
  <c r="M24" i="1"/>
  <c r="K3" i="1"/>
  <c r="M3" i="1"/>
  <c r="L8" i="1"/>
  <c r="N8" i="1"/>
  <c r="P8" i="1"/>
  <c r="K14" i="1"/>
  <c r="M14" i="1"/>
  <c r="K7" i="1"/>
  <c r="M7" i="1"/>
  <c r="K29" i="1"/>
  <c r="K30" i="1"/>
  <c r="M30" i="1"/>
  <c r="K13" i="1"/>
  <c r="M13" i="1"/>
  <c r="K16" i="1"/>
  <c r="M16" i="1"/>
  <c r="K18" i="1"/>
  <c r="L25" i="1"/>
  <c r="N25" i="1"/>
  <c r="P25" i="1"/>
  <c r="L21" i="1"/>
  <c r="N21" i="1"/>
  <c r="P21" i="1"/>
  <c r="L4" i="1"/>
  <c r="N4" i="1"/>
  <c r="P4" i="1"/>
  <c r="L24" i="1"/>
  <c r="N24" i="1"/>
  <c r="P24" i="1"/>
  <c r="L5" i="1"/>
  <c r="N5" i="1"/>
  <c r="P5" i="1"/>
  <c r="K6" i="1"/>
  <c r="M6" i="1"/>
  <c r="L35" i="1"/>
  <c r="N35" i="1"/>
  <c r="M34" i="1"/>
  <c r="L34" i="1"/>
  <c r="N34" i="1"/>
  <c r="L31" i="1"/>
  <c r="N31" i="1"/>
  <c r="P31" i="1"/>
  <c r="K9" i="1"/>
  <c r="M9" i="1"/>
  <c r="K22" i="1"/>
  <c r="M22" i="1"/>
  <c r="M33" i="1"/>
  <c r="L33" i="1"/>
  <c r="N33" i="1"/>
  <c r="K27" i="1"/>
  <c r="M27" i="1"/>
  <c r="K15" i="1"/>
  <c r="M15" i="1"/>
  <c r="L32" i="1"/>
  <c r="N32" i="1"/>
  <c r="P32" i="1"/>
  <c r="L23" i="1"/>
  <c r="N23" i="1"/>
  <c r="P23" i="1"/>
  <c r="L19" i="1"/>
  <c r="N19" i="1"/>
  <c r="P19" i="1"/>
  <c r="L12" i="1"/>
  <c r="N12" i="1"/>
  <c r="P12" i="1"/>
  <c r="L20" i="1"/>
  <c r="N20" i="1"/>
  <c r="P20" i="1"/>
  <c r="L10" i="1"/>
  <c r="N10" i="1"/>
  <c r="P10" i="1"/>
  <c r="L28" i="1"/>
  <c r="N28" i="1"/>
  <c r="P28" i="1"/>
  <c r="L2" i="1"/>
  <c r="N2" i="1"/>
  <c r="P2" i="1"/>
  <c r="L3" i="1"/>
  <c r="N3" i="1"/>
  <c r="P3" i="1"/>
  <c r="L26" i="1"/>
  <c r="N26" i="1"/>
  <c r="P26" i="1"/>
  <c r="L17" i="1"/>
  <c r="N17" i="1"/>
  <c r="P17" i="1"/>
  <c r="L11" i="1"/>
  <c r="N11" i="1"/>
  <c r="P11" i="1"/>
  <c r="M29" i="1"/>
  <c r="L29" i="1"/>
  <c r="N29" i="1"/>
  <c r="L7" i="1"/>
  <c r="N7" i="1"/>
  <c r="P7" i="1"/>
  <c r="L14" i="1"/>
  <c r="N14" i="1"/>
  <c r="P14" i="1"/>
  <c r="P35" i="1"/>
  <c r="L27" i="1"/>
  <c r="N27" i="1"/>
  <c r="P27" i="1"/>
  <c r="P33" i="1"/>
  <c r="L16" i="1"/>
  <c r="N16" i="1"/>
  <c r="P16" i="1"/>
  <c r="M18" i="1"/>
  <c r="L18" i="1"/>
  <c r="N18" i="1"/>
  <c r="P34" i="1"/>
  <c r="L6" i="1"/>
  <c r="N6" i="1"/>
  <c r="P6" i="1"/>
  <c r="L15" i="1"/>
  <c r="N15" i="1"/>
  <c r="P15" i="1"/>
  <c r="L22" i="1"/>
  <c r="N22" i="1"/>
  <c r="P22" i="1"/>
  <c r="L9" i="1"/>
  <c r="N9" i="1"/>
  <c r="P9" i="1"/>
  <c r="L13" i="1"/>
  <c r="N13" i="1"/>
  <c r="P13" i="1"/>
  <c r="L30" i="1"/>
  <c r="N30" i="1"/>
  <c r="P30" i="1"/>
  <c r="P29" i="1"/>
  <c r="P18" i="1"/>
  <c r="P40" i="1"/>
</calcChain>
</file>

<file path=xl/sharedStrings.xml><?xml version="1.0" encoding="utf-8"?>
<sst xmlns="http://schemas.openxmlformats.org/spreadsheetml/2006/main" count="349" uniqueCount="221">
  <si>
    <t>Species</t>
  </si>
  <si>
    <t>P(C)</t>
  </si>
  <si>
    <t>1-P(C)</t>
  </si>
  <si>
    <t>Log P(C)</t>
  </si>
  <si>
    <t>Log (1-P(C))</t>
  </si>
  <si>
    <t>Present</t>
  </si>
  <si>
    <t>Absent</t>
  </si>
  <si>
    <t>LFunction</t>
  </si>
  <si>
    <t>Obs-Exp</t>
  </si>
  <si>
    <t>P(C)adj</t>
  </si>
  <si>
    <t>(O-E)2/(E*(1-E))</t>
  </si>
  <si>
    <t>IEC</t>
  </si>
  <si>
    <t>M</t>
  </si>
  <si>
    <t>H</t>
  </si>
  <si>
    <t>F1</t>
  </si>
  <si>
    <t>Exp</t>
  </si>
  <si>
    <t>F2</t>
  </si>
  <si>
    <t>AMCR</t>
  </si>
  <si>
    <t>AMRE</t>
  </si>
  <si>
    <t>BAOR</t>
  </si>
  <si>
    <t>BAWW</t>
  </si>
  <si>
    <t>BHCO</t>
  </si>
  <si>
    <t>BHVI</t>
  </si>
  <si>
    <t>BLBW</t>
  </si>
  <si>
    <t>BLJA</t>
  </si>
  <si>
    <t>BRCR</t>
  </si>
  <si>
    <t>BTBW</t>
  </si>
  <si>
    <t>BTNW</t>
  </si>
  <si>
    <t>COGR</t>
  </si>
  <si>
    <t>CORA</t>
  </si>
  <si>
    <t>CSWA</t>
  </si>
  <si>
    <t>EAWP</t>
  </si>
  <si>
    <t>EUST</t>
  </si>
  <si>
    <t>HAWO</t>
  </si>
  <si>
    <t>HETH</t>
  </si>
  <si>
    <t>HOSP</t>
  </si>
  <si>
    <t>HOWR</t>
  </si>
  <si>
    <t>INBU</t>
  </si>
  <si>
    <t>LEFL</t>
  </si>
  <si>
    <t>MODO</t>
  </si>
  <si>
    <t>MOWA</t>
  </si>
  <si>
    <t>NOFL</t>
  </si>
  <si>
    <t>NOPA</t>
  </si>
  <si>
    <t>OVEN</t>
  </si>
  <si>
    <t>PIWO</t>
  </si>
  <si>
    <t>RBGR</t>
  </si>
  <si>
    <t>RBNU</t>
  </si>
  <si>
    <t>REVI</t>
  </si>
  <si>
    <t>RUGR</t>
  </si>
  <si>
    <t>SCTA</t>
  </si>
  <si>
    <t>VEER</t>
  </si>
  <si>
    <t>WIWR</t>
  </si>
  <si>
    <t>YBSA</t>
  </si>
  <si>
    <t>YRWA</t>
  </si>
  <si>
    <t>SD</t>
  </si>
  <si>
    <t>BCCH</t>
  </si>
  <si>
    <t>Observed</t>
  </si>
  <si>
    <t>Common Name</t>
  </si>
  <si>
    <t>Scientific Name</t>
  </si>
  <si>
    <t>American Crow</t>
  </si>
  <si>
    <t>Corvus brachyrhynchos</t>
  </si>
  <si>
    <t>American Redstart</t>
  </si>
  <si>
    <t>Setophaga ruticilla</t>
  </si>
  <si>
    <t>Baltimore Oriole</t>
  </si>
  <si>
    <t>Icterus galbula</t>
  </si>
  <si>
    <t>Black-and-white Warbler</t>
  </si>
  <si>
    <t>Mniotilta varia</t>
  </si>
  <si>
    <t>Blackburnian Warbler</t>
  </si>
  <si>
    <t>Setophaga fusca</t>
  </si>
  <si>
    <t>Black-capped Chickadee</t>
  </si>
  <si>
    <t>Poecile atricapillus</t>
  </si>
  <si>
    <t>Black-throated Blue Warbler</t>
  </si>
  <si>
    <t>Setophaga caerulescens</t>
  </si>
  <si>
    <t>Black-throated Green Warbler</t>
  </si>
  <si>
    <t>Setophaga virens</t>
  </si>
  <si>
    <t>Blue Jay</t>
  </si>
  <si>
    <t>Cyanocitta cristata</t>
  </si>
  <si>
    <t>Blue-headed Vireo</t>
  </si>
  <si>
    <t>Vireo solitarius</t>
  </si>
  <si>
    <t>Brown Creeper</t>
  </si>
  <si>
    <t>Certhia americana</t>
  </si>
  <si>
    <t>Brown-headed Cowbird</t>
  </si>
  <si>
    <t>Molothrus ater</t>
  </si>
  <si>
    <t>Chestnut-sided Warbler</t>
  </si>
  <si>
    <t>Setophaga pensylvanica</t>
  </si>
  <si>
    <t>Common Grackle</t>
  </si>
  <si>
    <t>Quiscalus quiscula</t>
  </si>
  <si>
    <t>Common Raven</t>
  </si>
  <si>
    <t>Corvus corax</t>
  </si>
  <si>
    <t>Eastern Wood-Pewee</t>
  </si>
  <si>
    <t>Contopus virens</t>
  </si>
  <si>
    <t>European Starling</t>
  </si>
  <si>
    <t>Sturnus vulgaris</t>
  </si>
  <si>
    <t>Hairy Woodpecker</t>
  </si>
  <si>
    <t>Picoides villosus</t>
  </si>
  <si>
    <t>Hermit Thrush</t>
  </si>
  <si>
    <t>Catharus guttatus</t>
  </si>
  <si>
    <t>House Sparrow</t>
  </si>
  <si>
    <t>Passer domesticus</t>
  </si>
  <si>
    <t>House Wren</t>
  </si>
  <si>
    <t>Troglodytes aedon</t>
  </si>
  <si>
    <t>Indigo Bunting</t>
  </si>
  <si>
    <t>Passerina cyanea</t>
  </si>
  <si>
    <t>Least Flycatcher</t>
  </si>
  <si>
    <t>Empidonax minimus</t>
  </si>
  <si>
    <t>Mourning Dove</t>
  </si>
  <si>
    <t>Zenaida macroura</t>
  </si>
  <si>
    <t>Mourning Warbler</t>
  </si>
  <si>
    <t>Geothlypis philadelphia</t>
  </si>
  <si>
    <t>Northern Flicker</t>
  </si>
  <si>
    <t>Colaptes auratus</t>
  </si>
  <si>
    <t>Northern Parula</t>
  </si>
  <si>
    <t>Setophaga americana</t>
  </si>
  <si>
    <t>Ovenbird</t>
  </si>
  <si>
    <t>Seiurus aurocapilla</t>
  </si>
  <si>
    <t>Pileated Woodpecker</t>
  </si>
  <si>
    <t>Dryocopus pileatus</t>
  </si>
  <si>
    <t>Red-breasted Nuthatch</t>
  </si>
  <si>
    <t>Sitta canadensis</t>
  </si>
  <si>
    <t>Red-eyed Vireo</t>
  </si>
  <si>
    <t>Vireo olivaceus</t>
  </si>
  <si>
    <t>Rose-breasted Grosbeak</t>
  </si>
  <si>
    <t>Pheucticus ludovicianus</t>
  </si>
  <si>
    <t>Ruffed Grouse</t>
  </si>
  <si>
    <t>Bonasa umbellus</t>
  </si>
  <si>
    <t>Scarlet Tanager</t>
  </si>
  <si>
    <t>Piranga olivacea</t>
  </si>
  <si>
    <t>Veery</t>
  </si>
  <si>
    <t>Catharus fuscescens</t>
  </si>
  <si>
    <t>Winter Wren</t>
  </si>
  <si>
    <t>Troglodytes hiemalis</t>
  </si>
  <si>
    <t>Yellow-bellied Sapsucker</t>
  </si>
  <si>
    <t>Sphyrapicus varius</t>
  </si>
  <si>
    <t>Yellow-rumped Warbler</t>
  </si>
  <si>
    <t>Setophaga coronata</t>
  </si>
  <si>
    <t>Windows:  MS Excel versions 5.0 (1993) or higher</t>
  </si>
  <si>
    <t>Macintosh:  MS Excel versions 11.6.6 (2004) or higher</t>
  </si>
  <si>
    <t xml:space="preserve">   time you use it.  </t>
  </si>
  <si>
    <t xml:space="preserve">   record all birds seen or heard (including flyovers), regardless of distance to the observer, from a stationary point count location.  Point counts should be conducted during </t>
  </si>
  <si>
    <t xml:space="preserve">   the early morning hours and in good weather with minimal wind (&lt;12 mph) and rain.  Ideally, points should be located at least 100 m within a forest area.  </t>
  </si>
  <si>
    <t>These are the 38 indicator bird species used in the forest Index of Ecological Condition model listed by 4-letter alpha codes and corresponding common and scientific names.</t>
  </si>
  <si>
    <t xml:space="preserve">  Two options are available for entering bird data and calculating the IEC:</t>
  </si>
  <si>
    <t xml:space="preserve">   created by Erin Giese (UW-Green Bay), Dr. Robert Howe (UW-Green Bay), Dr. Amy Wolf (UW-Green Bay), Nicholas Miller (The Nature Conservancy), and Nicholas Walton (UW-Green Bay)</t>
  </si>
  <si>
    <t xml:space="preserve">Need help?  </t>
  </si>
  <si>
    <t>References</t>
  </si>
  <si>
    <t>Howe, R. W., G. J. Niemi, S. J. Lewis, and D. A. Welsh. 1997. A standard method for monitoring songbird populations in the Great Lakes Region. Passenger Pigeon 59(3):183-194.</t>
  </si>
  <si>
    <t xml:space="preserve">Gnass, E. E. 2012. Ecological condition of northern mesic forests in northern Wisconsin, U.S.A. based on breeding bird assemblages. M.Sci. Thesis, University of Wisconsin, Green Bay, Wisconsin. 78 pp. </t>
  </si>
  <si>
    <t xml:space="preserve">Knutson, M. G., N. Danz, and W. Route. 2007. Passerine monitoring protocol for National Wildlife Refuges (Midwest and Northeast) and National Parks of the Great Lakes Network. U.S. Fish and Wildlife </t>
  </si>
  <si>
    <t>Curtis, J. T. 1959. The vegetation of Wisconsin:  an ordination of plant communities.  University of Wisconsin Press, Madison, Wisconsin, USA.</t>
  </si>
  <si>
    <t>Contact Erin Giese, UW-Green Bay's Cofrin Center for Biodiversity Research Specialist, at giesee@uwgb.edu.</t>
  </si>
  <si>
    <t xml:space="preserve">   bird species used in the forest Index of Ecological Condition model listed by 4-letter alpha codes.</t>
  </si>
  <si>
    <t>Instructions for calculating an Index of Ecological Condition (IEC) for northern mesic forests in the western Great Lakes region</t>
  </si>
  <si>
    <t xml:space="preserve">   [http://images.library.wisc.edu/EcoNatRes/EFacs/PassPigeon/ppv59no03/reference/econatres.pp59n03.rhowe.pdf].</t>
  </si>
  <si>
    <t xml:space="preserve">   Service and National Park Service, La Crosse, Wisconsin [http://www.fws.gov/bmt/documents/Landbird%20Monitoring%20Protocol%202008.pdf]</t>
  </si>
  <si>
    <t xml:space="preserve">   [available at the UW-Green Bay David A. Cofrin Library]. </t>
  </si>
  <si>
    <t xml:space="preserve">   avoid bias, points should be positioned at least 250 m apart from each other (Howe et al. 1997).  Bird data must consist of standard 10-minute unlimited-radius point counts </t>
  </si>
  <si>
    <t xml:space="preserve">      for a new site or group of sites.</t>
  </si>
  <si>
    <t xml:space="preserve">   under gray highlighted column headers contain parameters for all bird biotic response functions, needed for IEC calculation.  These have been previously determined  </t>
  </si>
  <si>
    <t xml:space="preserve">   criteria are available), contact Erin Giese (see below) for guidance. </t>
  </si>
  <si>
    <t>Tabs in the IEC Calculator spreadsheet:</t>
  </si>
  <si>
    <t xml:space="preserve">   bird species</t>
  </si>
  <si>
    <r>
      <t>Computer Requirements</t>
    </r>
    <r>
      <rPr>
        <b/>
        <sz val="11"/>
        <rFont val="Calibri"/>
        <family val="2"/>
      </rPr>
      <t>:</t>
    </r>
  </si>
  <si>
    <r>
      <t>MS Excel Version</t>
    </r>
    <r>
      <rPr>
        <sz val="11"/>
        <rFont val="Calibri"/>
        <family val="2"/>
      </rPr>
      <t>:</t>
    </r>
  </si>
  <si>
    <r>
      <t>MS Excel Solver Add-in Installation</t>
    </r>
    <r>
      <rPr>
        <sz val="11"/>
        <rFont val="Calibri"/>
        <family val="2"/>
      </rPr>
      <t>:</t>
    </r>
  </si>
  <si>
    <r>
      <t>Windows users</t>
    </r>
    <r>
      <rPr>
        <sz val="11"/>
        <rFont val="Calibri"/>
        <family val="2"/>
      </rPr>
      <t>:</t>
    </r>
  </si>
  <si>
    <r>
      <t xml:space="preserve">&gt; MS Excel versions 2000-2003:  Go to the </t>
    </r>
    <r>
      <rPr>
        <i/>
        <sz val="11"/>
        <rFont val="Calibri"/>
        <family val="2"/>
      </rPr>
      <t>Tools</t>
    </r>
    <r>
      <rPr>
        <sz val="11"/>
        <rFont val="Calibri"/>
        <family val="2"/>
      </rPr>
      <t xml:space="preserve"> tab and select </t>
    </r>
    <r>
      <rPr>
        <i/>
        <sz val="11"/>
        <rFont val="Calibri"/>
        <family val="2"/>
      </rPr>
      <t>Add-Ins…</t>
    </r>
    <r>
      <rPr>
        <sz val="11"/>
        <rFont val="Calibri"/>
        <family val="2"/>
      </rPr>
      <t xml:space="preserve">  Enter a checkmark next to the </t>
    </r>
    <r>
      <rPr>
        <i/>
        <sz val="11"/>
        <rFont val="Calibri"/>
        <family val="2"/>
      </rPr>
      <t>Solver Add-in</t>
    </r>
    <r>
      <rPr>
        <sz val="11"/>
        <rFont val="Calibri"/>
        <family val="2"/>
      </rPr>
      <t xml:space="preserve"> box in the </t>
    </r>
    <r>
      <rPr>
        <i/>
        <sz val="11"/>
        <rFont val="Calibri"/>
        <family val="2"/>
      </rPr>
      <t xml:space="preserve">Add-ins </t>
    </r>
    <r>
      <rPr>
        <sz val="11"/>
        <rFont val="Calibri"/>
        <family val="2"/>
      </rPr>
      <t xml:space="preserve">window and select </t>
    </r>
    <r>
      <rPr>
        <i/>
        <sz val="11"/>
        <rFont val="Calibri"/>
        <family val="2"/>
      </rPr>
      <t>OK</t>
    </r>
    <r>
      <rPr>
        <sz val="11"/>
        <rFont val="Calibri"/>
        <family val="2"/>
      </rPr>
      <t xml:space="preserve">.  The </t>
    </r>
  </si>
  <si>
    <r>
      <t xml:space="preserve">   Solver function can now be found in the </t>
    </r>
    <r>
      <rPr>
        <i/>
        <sz val="11"/>
        <rFont val="Calibri"/>
        <family val="2"/>
      </rPr>
      <t>Tools</t>
    </r>
    <r>
      <rPr>
        <sz val="11"/>
        <rFont val="Calibri"/>
        <family val="2"/>
      </rPr>
      <t xml:space="preserve"> tab.</t>
    </r>
  </si>
  <si>
    <r>
      <t xml:space="preserve">&gt; MS Excel versions 2007 &amp; 2010:  Go to Excel </t>
    </r>
    <r>
      <rPr>
        <i/>
        <sz val="11"/>
        <rFont val="Calibri"/>
        <family val="2"/>
      </rPr>
      <t>Options</t>
    </r>
    <r>
      <rPr>
        <sz val="11"/>
        <rFont val="Calibri"/>
        <family val="2"/>
      </rPr>
      <t xml:space="preserve"> (in 2007, found by clicking on the Microsoft logo action button; in 2010, found in the </t>
    </r>
    <r>
      <rPr>
        <i/>
        <sz val="11"/>
        <rFont val="Calibri"/>
        <family val="2"/>
      </rPr>
      <t>File</t>
    </r>
    <r>
      <rPr>
        <sz val="11"/>
        <rFont val="Calibri"/>
        <family val="2"/>
      </rPr>
      <t xml:space="preserve"> tab).  Then select the tab </t>
    </r>
    <r>
      <rPr>
        <i/>
        <sz val="11"/>
        <rFont val="Calibri"/>
        <family val="2"/>
      </rPr>
      <t/>
    </r>
  </si>
  <si>
    <r>
      <t xml:space="preserve">  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 on the left-side of the window.  Select the </t>
    </r>
    <r>
      <rPr>
        <i/>
        <sz val="11"/>
        <rFont val="Calibri"/>
        <family val="2"/>
      </rPr>
      <t>Solver Add-in</t>
    </r>
    <r>
      <rPr>
        <sz val="11"/>
        <rFont val="Calibri"/>
        <family val="2"/>
      </rPr>
      <t xml:space="preserve"> under the heading </t>
    </r>
    <r>
      <rPr>
        <i/>
        <sz val="11"/>
        <rFont val="Calibri"/>
        <family val="2"/>
      </rPr>
      <t>Inactive Application Add-ins</t>
    </r>
    <r>
      <rPr>
        <sz val="11"/>
        <rFont val="Calibri"/>
        <family val="2"/>
      </rPr>
      <t xml:space="preserve">.  Then make sure that </t>
    </r>
    <r>
      <rPr>
        <i/>
        <sz val="11"/>
        <rFont val="Calibri"/>
        <family val="2"/>
      </rPr>
      <t>Excel Add-ins</t>
    </r>
    <r>
      <rPr>
        <sz val="11"/>
        <rFont val="Calibri"/>
        <family val="2"/>
      </rPr>
      <t xml:space="preserve"> (found next to </t>
    </r>
  </si>
  <si>
    <r>
      <t xml:space="preserve">   the word </t>
    </r>
    <r>
      <rPr>
        <i/>
        <sz val="11"/>
        <rFont val="Calibri"/>
        <family val="2"/>
      </rPr>
      <t>Manage</t>
    </r>
    <r>
      <rPr>
        <sz val="11"/>
        <rFont val="Calibri"/>
        <family val="2"/>
      </rPr>
      <t xml:space="preserve"> at the bottom of the window) is selected and click </t>
    </r>
    <r>
      <rPr>
        <i/>
        <sz val="11"/>
        <rFont val="Calibri"/>
        <family val="2"/>
      </rPr>
      <t>Go…</t>
    </r>
    <r>
      <rPr>
        <sz val="11"/>
        <rFont val="Calibri"/>
        <family val="2"/>
      </rPr>
      <t xml:space="preserve"> A small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 window will open.  Enter a checkmark next to the </t>
    </r>
    <r>
      <rPr>
        <i/>
        <sz val="11"/>
        <rFont val="Calibri"/>
        <family val="2"/>
      </rPr>
      <t>Solver Add-in</t>
    </r>
    <r>
      <rPr>
        <sz val="11"/>
        <rFont val="Calibri"/>
        <family val="2"/>
      </rPr>
      <t xml:space="preserve"> box and select </t>
    </r>
  </si>
  <si>
    <r>
      <t xml:space="preserve">   </t>
    </r>
    <r>
      <rPr>
        <i/>
        <sz val="11"/>
        <rFont val="Calibri"/>
        <family val="2"/>
      </rPr>
      <t>OK</t>
    </r>
    <r>
      <rPr>
        <sz val="11"/>
        <rFont val="Calibri"/>
        <family val="2"/>
      </rPr>
      <t xml:space="preserve">.  The Solver add-in can now be found under the tab </t>
    </r>
    <r>
      <rPr>
        <i/>
        <sz val="11"/>
        <rFont val="Calibri"/>
        <family val="2"/>
      </rPr>
      <t>Data</t>
    </r>
    <r>
      <rPr>
        <sz val="11"/>
        <rFont val="Calibri"/>
        <family val="2"/>
      </rPr>
      <t xml:space="preserve"> and header </t>
    </r>
    <r>
      <rPr>
        <i/>
        <sz val="11"/>
        <rFont val="Calibri"/>
        <family val="2"/>
      </rPr>
      <t>Analysis</t>
    </r>
    <r>
      <rPr>
        <sz val="11"/>
        <rFont val="Calibri"/>
        <family val="2"/>
      </rPr>
      <t>.</t>
    </r>
  </si>
  <si>
    <r>
      <t>Macintosh users</t>
    </r>
    <r>
      <rPr>
        <sz val="11"/>
        <rFont val="Calibri"/>
        <family val="2"/>
      </rPr>
      <t>:</t>
    </r>
  </si>
  <si>
    <r>
      <t xml:space="preserve">&gt; MS Excel version 2004:  No download needed - </t>
    </r>
    <r>
      <rPr>
        <i/>
        <sz val="11"/>
        <rFont val="Calibri"/>
        <family val="2"/>
      </rPr>
      <t>Solver</t>
    </r>
    <r>
      <rPr>
        <sz val="11"/>
        <rFont val="Calibri"/>
        <family val="2"/>
      </rPr>
      <t xml:space="preserve"> comes with MS Excel v 11.6.6.  Go to the </t>
    </r>
    <r>
      <rPr>
        <i/>
        <sz val="11"/>
        <rFont val="Calibri"/>
        <family val="2"/>
      </rPr>
      <t>Tools</t>
    </r>
    <r>
      <rPr>
        <sz val="11"/>
        <rFont val="Calibri"/>
        <family val="2"/>
      </rPr>
      <t xml:space="preserve"> tab and select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.  Within the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 box, enter a checkmark </t>
    </r>
  </si>
  <si>
    <r>
      <t xml:space="preserve">   next to the </t>
    </r>
    <r>
      <rPr>
        <i/>
        <sz val="11"/>
        <rFont val="Calibri"/>
        <family val="2"/>
      </rPr>
      <t>Solver.xlam</t>
    </r>
    <r>
      <rPr>
        <sz val="11"/>
        <rFont val="Calibri"/>
        <family val="2"/>
      </rPr>
      <t xml:space="preserve"> and then click </t>
    </r>
    <r>
      <rPr>
        <i/>
        <sz val="11"/>
        <rFont val="Calibri"/>
        <family val="2"/>
      </rPr>
      <t>OK</t>
    </r>
    <r>
      <rPr>
        <sz val="11"/>
        <rFont val="Calibri"/>
        <family val="2"/>
      </rPr>
      <t xml:space="preserve">.  The Solver add-in can now be found under the tab </t>
    </r>
    <r>
      <rPr>
        <i/>
        <sz val="11"/>
        <rFont val="Calibri"/>
        <family val="2"/>
      </rPr>
      <t>Data</t>
    </r>
    <r>
      <rPr>
        <sz val="11"/>
        <rFont val="Calibri"/>
        <family val="2"/>
      </rPr>
      <t>.</t>
    </r>
  </si>
  <si>
    <r>
      <t xml:space="preserve">&gt; MS Excel version 2008:  You need MS Excel v 12.1.2 or later.  Go to this link (http://www.solver.com/solver-2008-mac), download </t>
    </r>
    <r>
      <rPr>
        <i/>
        <sz val="11"/>
        <rFont val="Calibri"/>
        <family val="2"/>
      </rPr>
      <t>Solver</t>
    </r>
    <r>
      <rPr>
        <sz val="11"/>
        <rFont val="Calibri"/>
        <family val="2"/>
      </rPr>
      <t xml:space="preserve">.  </t>
    </r>
    <r>
      <rPr>
        <i/>
        <sz val="11"/>
        <rFont val="Calibri"/>
        <family val="2"/>
      </rPr>
      <t>Solver</t>
    </r>
    <r>
      <rPr>
        <sz val="11"/>
        <rFont val="Calibri"/>
        <family val="2"/>
      </rPr>
      <t xml:space="preserve"> must be re-opened each </t>
    </r>
  </si>
  <si>
    <r>
      <t xml:space="preserve">&gt; MS Excel version 2011:  No download needed - </t>
    </r>
    <r>
      <rPr>
        <i/>
        <sz val="11"/>
        <rFont val="Calibri"/>
        <family val="2"/>
      </rPr>
      <t>Solver</t>
    </r>
    <r>
      <rPr>
        <sz val="11"/>
        <rFont val="Calibri"/>
        <family val="2"/>
      </rPr>
      <t xml:space="preserve"> comes with MS Excel v 14.1.0.  Go to the </t>
    </r>
    <r>
      <rPr>
        <i/>
        <sz val="11"/>
        <rFont val="Calibri"/>
        <family val="2"/>
      </rPr>
      <t>Tools</t>
    </r>
    <r>
      <rPr>
        <sz val="11"/>
        <rFont val="Calibri"/>
        <family val="2"/>
      </rPr>
      <t xml:space="preserve"> tab and select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.  Within the </t>
    </r>
    <r>
      <rPr>
        <i/>
        <sz val="11"/>
        <rFont val="Calibri"/>
        <family val="2"/>
      </rPr>
      <t>Add-ins</t>
    </r>
    <r>
      <rPr>
        <sz val="11"/>
        <rFont val="Calibri"/>
        <family val="2"/>
      </rPr>
      <t xml:space="preserve"> box, enter a checkmark </t>
    </r>
  </si>
  <si>
    <r>
      <t>Bird Data Requirements</t>
    </r>
    <r>
      <rPr>
        <b/>
        <sz val="11"/>
        <rFont val="Calibri"/>
        <family val="2"/>
      </rPr>
      <t>:</t>
    </r>
  </si>
  <si>
    <r>
      <t>In order to use the IEC calculator, bird monitoring points must be from a northern mesic forest landscape (Curtis 1959) in parts of Bird Conservation Region 12</t>
    </r>
    <r>
      <rPr>
        <vertAlign val="superscript"/>
        <sz val="11"/>
        <rFont val="Calibri"/>
        <family val="2"/>
      </rPr>
      <t>1</t>
    </r>
    <r>
      <rPr>
        <sz val="11"/>
        <rFont val="Calibri"/>
        <family val="2"/>
      </rPr>
      <t xml:space="preserve">.  In order to </t>
    </r>
  </si>
  <si>
    <r>
      <t xml:space="preserve">   (Howe et al. 1997; Knutson et al. 2007) collected during the breeding season (approximately late May through early July).  These methods require expert bird observers</t>
    </r>
    <r>
      <rPr>
        <vertAlign val="superscript"/>
        <sz val="11"/>
        <rFont val="Calibri"/>
        <family val="2"/>
      </rPr>
      <t>2</t>
    </r>
    <r>
      <rPr>
        <sz val="11"/>
        <rFont val="Calibri"/>
        <family val="2"/>
      </rPr>
      <t xml:space="preserve"> to </t>
    </r>
  </si>
  <si>
    <r>
      <t>Using the IEC Calculator</t>
    </r>
    <r>
      <rPr>
        <b/>
        <sz val="11"/>
        <rFont val="Calibri"/>
        <family val="2"/>
      </rPr>
      <t>:</t>
    </r>
  </si>
  <si>
    <r>
      <rPr>
        <sz val="11"/>
        <rFont val="Calibri"/>
        <family val="2"/>
      </rPr>
      <t xml:space="preserve">  </t>
    </r>
    <r>
      <rPr>
        <u/>
        <sz val="11"/>
        <rFont val="Calibri"/>
        <family val="2"/>
      </rPr>
      <t>Step 2</t>
    </r>
    <r>
      <rPr>
        <sz val="11"/>
        <rFont val="Calibri"/>
        <family val="2"/>
      </rPr>
      <t xml:space="preserve">:  Enter collected bird point count data (including flyovers) in the </t>
    </r>
    <r>
      <rPr>
        <i/>
        <sz val="11"/>
        <rFont val="Calibri"/>
        <family val="2"/>
      </rPr>
      <t>Observed</t>
    </r>
    <r>
      <rPr>
        <sz val="11"/>
        <rFont val="Calibri"/>
        <family val="2"/>
      </rPr>
      <t xml:space="preserve"> column for species listed in the first column (e.g. AMCR, AMRE, etc.).  A key to 4-letter </t>
    </r>
  </si>
  <si>
    <r>
      <t xml:space="preserve">      species codes is given the </t>
    </r>
    <r>
      <rPr>
        <i/>
        <sz val="11"/>
        <rFont val="Calibri"/>
        <family val="2"/>
      </rPr>
      <t>SppCodes</t>
    </r>
    <r>
      <rPr>
        <sz val="11"/>
        <rFont val="Calibri"/>
        <family val="2"/>
      </rPr>
      <t xml:space="preserve"> tab.  Observations of species not listed are ignored (left as zeros).  All screenshot images of steps provided using MS Excel 2010.</t>
    </r>
  </si>
  <si>
    <r>
      <t xml:space="preserve">       </t>
    </r>
    <r>
      <rPr>
        <i/>
        <sz val="10"/>
        <rFont val="Calibri"/>
        <family val="2"/>
      </rPr>
      <t>Observed</t>
    </r>
    <r>
      <rPr>
        <sz val="10"/>
        <rFont val="Calibri"/>
        <family val="2"/>
      </rPr>
      <t xml:space="preserve"> column (highlighted in blue). </t>
    </r>
  </si>
  <si>
    <r>
      <rPr>
        <sz val="11"/>
        <rFont val="Calibri"/>
        <family val="2"/>
      </rPr>
      <t xml:space="preserve">  </t>
    </r>
    <r>
      <rPr>
        <u/>
        <sz val="11"/>
        <rFont val="Calibri"/>
        <family val="2"/>
      </rPr>
      <t>Step 3</t>
    </r>
    <r>
      <rPr>
        <sz val="11"/>
        <rFont val="Calibri"/>
        <family val="2"/>
      </rPr>
      <t>:  Set an initial “guess” for the numeric IEC score to 5 (cell 04 for both tabs highlighted in yellow).</t>
    </r>
  </si>
  <si>
    <r>
      <t xml:space="preserve">  </t>
    </r>
    <r>
      <rPr>
        <u/>
        <sz val="11"/>
        <rFont val="Calibri"/>
        <family val="2"/>
      </rPr>
      <t>Step 4</t>
    </r>
    <r>
      <rPr>
        <sz val="11"/>
        <rFont val="Calibri"/>
        <family val="2"/>
      </rPr>
      <t xml:space="preserve">:  Calculate the IEC score by opening Solver (left image), clicking </t>
    </r>
    <r>
      <rPr>
        <i/>
        <sz val="11"/>
        <rFont val="Calibri"/>
        <family val="2"/>
      </rPr>
      <t>Solve</t>
    </r>
    <r>
      <rPr>
        <sz val="11"/>
        <rFont val="Calibri"/>
        <family val="2"/>
      </rPr>
      <t xml:space="preserve"> in the </t>
    </r>
    <r>
      <rPr>
        <i/>
        <sz val="11"/>
        <rFont val="Calibri"/>
        <family val="2"/>
      </rPr>
      <t>Solver Parameters</t>
    </r>
    <r>
      <rPr>
        <sz val="11"/>
        <rFont val="Calibri"/>
        <family val="2"/>
      </rPr>
      <t xml:space="preserve"> window (left image), and clicking </t>
    </r>
    <r>
      <rPr>
        <i/>
        <sz val="11"/>
        <rFont val="Calibri"/>
        <family val="2"/>
      </rPr>
      <t>OK</t>
    </r>
    <r>
      <rPr>
        <sz val="11"/>
        <rFont val="Calibri"/>
        <family val="2"/>
      </rPr>
      <t xml:space="preserve"> in the </t>
    </r>
    <r>
      <rPr>
        <i/>
        <sz val="11"/>
        <rFont val="Calibri"/>
        <family val="2"/>
      </rPr>
      <t>Solver Results</t>
    </r>
    <r>
      <rPr>
        <sz val="11"/>
        <rFont val="Calibri"/>
        <family val="2"/>
      </rPr>
      <t xml:space="preserve"> window</t>
    </r>
  </si>
  <si>
    <r>
      <rPr>
        <sz val="11"/>
        <rFont val="Calibri"/>
        <family val="2"/>
      </rPr>
      <t xml:space="preserve">   </t>
    </r>
    <r>
      <rPr>
        <u/>
        <sz val="11"/>
        <rFont val="Calibri"/>
        <family val="2"/>
      </rPr>
      <t>Step 5</t>
    </r>
    <r>
      <rPr>
        <sz val="11"/>
        <rFont val="Calibri"/>
        <family val="2"/>
      </rPr>
      <t>:  The IEC score (0-10) will now appear in cell 04 in either tab.  If you are calculating scores for multiple sites or landscapes, record the result and repeat steps 3-5</t>
    </r>
  </si>
  <si>
    <r>
      <t>NOTE</t>
    </r>
    <r>
      <rPr>
        <b/>
        <sz val="11"/>
        <rFont val="Calibri"/>
        <family val="2"/>
      </rPr>
      <t>:</t>
    </r>
  </si>
  <si>
    <r>
      <t xml:space="preserve">   by Gnass (2012) and should </t>
    </r>
    <r>
      <rPr>
        <u/>
        <sz val="11"/>
        <rFont val="Calibri"/>
        <family val="2"/>
      </rPr>
      <t>not</t>
    </r>
    <r>
      <rPr>
        <sz val="11"/>
        <rFont val="Calibri"/>
        <family val="2"/>
      </rPr>
      <t xml:space="preserve"> be altered.  If you wish to add species or use different BR functions (easily accomplished if background data or subjective valuation </t>
    </r>
  </si>
  <si>
    <t>http://www.uwgb.edu/biodiversity/forest-index/</t>
  </si>
  <si>
    <t>Learn more about this project at our forest index website</t>
  </si>
  <si>
    <r>
      <t xml:space="preserve">       observed (i.e., frequency = # of counts a species was observed / total # of counts) in the </t>
    </r>
    <r>
      <rPr>
        <i/>
        <sz val="10"/>
        <rFont val="Calibri"/>
        <family val="2"/>
      </rPr>
      <t>Observed</t>
    </r>
    <r>
      <rPr>
        <sz val="10"/>
        <rFont val="Calibri"/>
        <family val="2"/>
      </rPr>
      <t xml:space="preserve"> column (highlighted in blue).</t>
    </r>
  </si>
  <si>
    <t>Acknowledgments</t>
  </si>
  <si>
    <t xml:space="preserve">Development of the forest IEC calculator was a collaboration involving the University of Wisconsin-Green Bay, The Nature Conservancy (TNC), timber investment management </t>
  </si>
  <si>
    <t>organizations, and many other organizations including the US Forest Service (USFS), WI Department of Natural Resources (WDNR), Marshfield Clinic, University of Wisconsin-</t>
  </si>
  <si>
    <t>Madison, and the Natural Resources Research Institute of the University of Minnesota-Duluth.  The original IEC model was developed by Howe et al. (2007) for Great Lakes</t>
  </si>
  <si>
    <t>coastal wetlands.  Funding for developing the forest IEC calculator was provided by TNC and the Cofrin Center for Biodiversity (CCB), and administrative support and webpage</t>
  </si>
  <si>
    <t>development were provided by the UW-Green Bay and CCB (CCB's Associate Director Dr. Vicki Medland).  The USFS, WDNR, Marshfield Clinic, UW-Madison, and volunteer birders</t>
  </si>
  <si>
    <t>generously allowed us to use their data collected for other projects for developing our IEC model.  We also appreciate the support and field research assistance from many TNC</t>
  </si>
  <si>
    <t xml:space="preserve">   Research 33 (Special Issue 3):93-105.</t>
  </si>
  <si>
    <r>
      <t xml:space="preserve">staff members and volunteers, UW-Green Bay faculty and staff members, participants in the annual Nicolet National Forest Bird Survey, and </t>
    </r>
    <r>
      <rPr>
        <i/>
        <sz val="10"/>
        <rFont val="Calibri"/>
        <family val="2"/>
      </rPr>
      <t>hundreds</t>
    </r>
    <r>
      <rPr>
        <sz val="10"/>
        <rFont val="Calibri"/>
        <family val="2"/>
      </rPr>
      <t xml:space="preserve"> of other dedicated and</t>
    </r>
  </si>
  <si>
    <r>
      <t xml:space="preserve">&gt; </t>
    </r>
    <r>
      <rPr>
        <i/>
        <sz val="10"/>
        <rFont val="Calibri"/>
        <family val="2"/>
      </rPr>
      <t>Instructions</t>
    </r>
    <r>
      <rPr>
        <sz val="10"/>
        <rFont val="Calibri"/>
        <family val="2"/>
      </rPr>
      <t xml:space="preserve"> – instructions on how to use the IEC calculator and metadata</t>
    </r>
  </si>
  <si>
    <r>
      <t xml:space="preserve">&gt; </t>
    </r>
    <r>
      <rPr>
        <i/>
        <sz val="10"/>
        <rFont val="Calibri"/>
        <family val="2"/>
      </rPr>
      <t>SppCodes</t>
    </r>
    <r>
      <rPr>
        <sz val="10"/>
        <rFont val="Calibri"/>
        <family val="2"/>
      </rPr>
      <t xml:space="preserve"> – list of species 4-letter alpha codes, common names, and scientific names</t>
    </r>
  </si>
  <si>
    <r>
      <rPr>
        <i/>
        <sz val="10"/>
        <rFont val="Calibri"/>
        <family val="2"/>
      </rPr>
      <t>&gt; BirdBR</t>
    </r>
    <r>
      <rPr>
        <sz val="10"/>
        <rFont val="Calibri"/>
        <family val="2"/>
      </rPr>
      <t xml:space="preserve"> – list of biotic response (BR) function parameters (mean (M), SD (standard deviation), and H (height)), which use a normal distribution function, for the 38 indicator</t>
    </r>
  </si>
  <si>
    <t xml:space="preserve">These are the biotic response function parameters (mean (M), SD (standard deviation), and H (height)), which use a normal distribution function, for the 38 indicator </t>
  </si>
  <si>
    <r>
      <rPr>
        <vertAlign val="superscript"/>
        <sz val="8.5"/>
        <rFont val="Calibri"/>
        <family val="2"/>
      </rPr>
      <t xml:space="preserve">      1</t>
    </r>
    <r>
      <rPr>
        <sz val="8.5"/>
        <rFont val="Calibri"/>
        <family val="2"/>
      </rPr>
      <t xml:space="preserve"> To learn more about Bird Conservation Regions (BCR), visit the North American Bird Conservation Initiative's webpage (http://www.nabci-us.org/bcrs.htm).</t>
    </r>
  </si>
  <si>
    <r>
      <t xml:space="preserve">    </t>
    </r>
    <r>
      <rPr>
        <vertAlign val="superscript"/>
        <sz val="8.5"/>
        <rFont val="Calibri"/>
        <family val="2"/>
      </rPr>
      <t>2</t>
    </r>
    <r>
      <rPr>
        <sz val="8.5"/>
        <rFont val="Calibri"/>
        <family val="2"/>
      </rPr>
      <t xml:space="preserve"> To ensure that high quality bird data are collected, visit the Birder Certification Online website (http://www.birdercertification.org/) and have your observers validate their bird identification skills.</t>
    </r>
  </si>
  <si>
    <r>
      <rPr>
        <sz val="11"/>
        <rFont val="Calibri"/>
        <family val="2"/>
      </rPr>
      <t xml:space="preserve">  </t>
    </r>
    <r>
      <rPr>
        <u/>
        <sz val="11"/>
        <rFont val="Calibri"/>
        <family val="2"/>
      </rPr>
      <t>Step 1</t>
    </r>
    <r>
      <rPr>
        <sz val="11"/>
        <rFont val="Calibri"/>
        <family val="2"/>
      </rPr>
      <t xml:space="preserve">:  Install the Solver add-in (see </t>
    </r>
    <r>
      <rPr>
        <i/>
        <sz val="11"/>
        <rFont val="Calibri"/>
        <family val="2"/>
      </rPr>
      <t xml:space="preserve">Computer Requirements </t>
    </r>
    <r>
      <rPr>
        <sz val="11"/>
        <rFont val="Calibri"/>
        <family val="2"/>
      </rPr>
      <t>above).</t>
    </r>
  </si>
  <si>
    <r>
      <t>Understanding the IEC Calculator Spreadsheet Download</t>
    </r>
    <r>
      <rPr>
        <b/>
        <sz val="11"/>
        <rFont val="Calibri"/>
        <family val="2"/>
      </rPr>
      <t>:</t>
    </r>
  </si>
  <si>
    <t xml:space="preserve">Four-letter codes and common and scientific names based on the list provided by the Institute for Bird Populations's North American Birds through the 53rd AOU Supplement (2012). </t>
  </si>
  <si>
    <t xml:space="preserve">   List downloaded from the following webpage:  http://www.birdpop.org/alphacodes.htm  </t>
  </si>
  <si>
    <t>hardworking observers and researchers (including volunteers).  Participants at the November 2013 (Rhinelander, WI) workshop entitled "Development of a regional forest</t>
  </si>
  <si>
    <t xml:space="preserve">assessment tool for the western Great Lakes region" also provided extremely valuable feedback on the usage of this tool, which has been incorporated into this spreadsheet and </t>
  </si>
  <si>
    <t>our current research.</t>
  </si>
  <si>
    <t xml:space="preserve">   version 22 October 2014</t>
  </si>
  <si>
    <t xml:space="preserve">    1) If your data have been collected from a single count at a single site, use the CalcPA tab.  Enter the number of individuals or simply 1 (=present) or 0 (=absent) for each species in the</t>
  </si>
  <si>
    <t xml:space="preserve">    2) If your data consist of multiple point counts at a site or multiple counts in an area of interest, use the CalcQ tab.  Enter the proportion of point counts for which each species was </t>
  </si>
  <si>
    <t xml:space="preserve">      (right image).  Note:  although the steps provided display the CalcQ tab, the steps are identical for both CalcPA and CalcQ tabs.</t>
  </si>
  <si>
    <r>
      <t xml:space="preserve">&gt; </t>
    </r>
    <r>
      <rPr>
        <i/>
        <sz val="10"/>
        <rFont val="Calibri"/>
        <family val="2"/>
      </rPr>
      <t>CalcQ</t>
    </r>
    <r>
      <rPr>
        <sz val="10"/>
        <rFont val="Calibri"/>
        <family val="2"/>
      </rPr>
      <t xml:space="preserve"> – calculator for estimating an IEC score for a group of sites or management area using frequency data</t>
    </r>
  </si>
  <si>
    <r>
      <t xml:space="preserve">&gt; </t>
    </r>
    <r>
      <rPr>
        <i/>
        <sz val="10"/>
        <rFont val="Calibri"/>
        <family val="2"/>
      </rPr>
      <t>CalcPA</t>
    </r>
    <r>
      <rPr>
        <sz val="10"/>
        <rFont val="Calibri"/>
        <family val="2"/>
      </rPr>
      <t xml:space="preserve"> – calculator for estimating an IEC score for a single site using presence/absence data</t>
    </r>
  </si>
  <si>
    <t xml:space="preserve">For tabs CalcPA and CalcQ, only cells highlighted in blue (Observed data) may be changed by entering collected bird data (see Using the IEC Calculator).  Cells  </t>
  </si>
  <si>
    <t xml:space="preserve">Howe, R. W., R. R. Regal, J. M. Hanowski, G. J. Niemi, N. P. Danz, and C. R. Smith. 2007a. An index of ecological condition based on bird assemblages in Great Lakes coastal wetlands. Journal of Great Lakes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</si>
</sst>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00"/>
    <numFmt numFmtId="165" formatCode="0.0000"/>
  </numFmts>
  <fonts count="53" x14ac:knownFonts="1">
    <font>
      <sz val="10"/>
      <name val="Arial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i/>
      <sz val="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9"/>
      <name val="Arial"/>
      <family val="2"/>
    </font>
    <font>
      <sz val="10"/>
      <color indexed="8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9"/>
      <name val="Arial"/>
      <family val="2"/>
    </font>
    <font>
      <b/>
      <sz val="12"/>
      <color indexed="8"/>
      <name val="Arial"/>
      <family val="2"/>
    </font>
    <font>
      <sz val="12"/>
      <color theme="1"/>
      <name val="Arial"/>
      <family val="2"/>
    </font>
    <font>
      <sz val="9"/>
      <color theme="1"/>
      <name val="Arial"/>
      <family val="2"/>
    </font>
    <font>
      <b/>
      <sz val="13"/>
      <name val="Arial"/>
      <family val="2"/>
    </font>
    <font>
      <b/>
      <i/>
      <sz val="12"/>
      <name val="Arial"/>
      <family val="2"/>
    </font>
    <font>
      <i/>
      <sz val="11"/>
      <name val="Calibri"/>
      <family val="2"/>
    </font>
    <font>
      <u/>
      <sz val="11"/>
      <name val="Calibri"/>
      <family val="2"/>
    </font>
    <font>
      <sz val="11"/>
      <name val="Calibri"/>
      <family val="2"/>
    </font>
    <font>
      <b/>
      <sz val="14"/>
      <name val="Calibri"/>
      <family val="2"/>
    </font>
    <font>
      <sz val="10"/>
      <name val="Calibri"/>
      <family val="2"/>
    </font>
    <font>
      <b/>
      <sz val="12"/>
      <name val="Calibri"/>
      <family val="2"/>
    </font>
    <font>
      <b/>
      <u/>
      <sz val="11"/>
      <name val="Calibri"/>
      <family val="2"/>
    </font>
    <font>
      <b/>
      <sz val="11"/>
      <name val="Calibri"/>
      <family val="2"/>
    </font>
    <font>
      <i/>
      <u/>
      <sz val="11"/>
      <name val="Calibri"/>
      <family val="2"/>
    </font>
    <font>
      <vertAlign val="superscript"/>
      <sz val="11"/>
      <name val="Calibri"/>
      <family val="2"/>
    </font>
    <font>
      <sz val="8.5"/>
      <name val="Calibri"/>
      <family val="2"/>
    </font>
    <font>
      <vertAlign val="superscript"/>
      <sz val="8.5"/>
      <name val="Calibri"/>
      <family val="2"/>
    </font>
    <font>
      <i/>
      <sz val="10"/>
      <name val="Calibri"/>
      <family val="2"/>
    </font>
    <font>
      <sz val="9"/>
      <name val="Calibri"/>
      <family val="2"/>
    </font>
    <font>
      <b/>
      <sz val="9"/>
      <name val="Calibri"/>
      <family val="2"/>
    </font>
    <font>
      <sz val="12"/>
      <color theme="1"/>
      <name val="Calibri"/>
      <family val="2"/>
    </font>
    <font>
      <sz val="9"/>
      <color theme="1"/>
      <name val="Calibri"/>
      <family val="2"/>
    </font>
    <font>
      <sz val="11.5"/>
      <color theme="1"/>
      <name val="Calibri"/>
      <family val="2"/>
    </font>
    <font>
      <u/>
      <sz val="10"/>
      <color theme="10"/>
      <name val="Arial"/>
      <family val="2"/>
    </font>
    <font>
      <u/>
      <sz val="11"/>
      <color theme="10"/>
      <name val="Calibri"/>
      <family val="2"/>
    </font>
    <font>
      <b/>
      <sz val="10"/>
      <name val="Arial"/>
      <family val="2"/>
    </font>
  </fonts>
  <fills count="38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9" fillId="0" borderId="0"/>
    <xf numFmtId="0" fontId="10" fillId="0" borderId="0" applyNumberFormat="0" applyFill="0" applyBorder="0" applyAlignment="0" applyProtection="0"/>
    <xf numFmtId="0" fontId="11" fillId="0" borderId="3" applyNumberFormat="0" applyFill="0" applyAlignment="0" applyProtection="0"/>
    <xf numFmtId="0" fontId="12" fillId="0" borderId="4" applyNumberFormat="0" applyFill="0" applyAlignment="0" applyProtection="0"/>
    <xf numFmtId="0" fontId="13" fillId="0" borderId="5" applyNumberFormat="0" applyFill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6" borderId="0" applyNumberFormat="0" applyBorder="0" applyAlignment="0" applyProtection="0"/>
    <xf numFmtId="0" fontId="16" fillId="7" borderId="0" applyNumberFormat="0" applyBorder="0" applyAlignment="0" applyProtection="0"/>
    <xf numFmtId="0" fontId="17" fillId="8" borderId="6" applyNumberFormat="0" applyAlignment="0" applyProtection="0"/>
    <xf numFmtId="0" fontId="18" fillId="9" borderId="7" applyNumberFormat="0" applyAlignment="0" applyProtection="0"/>
    <xf numFmtId="0" fontId="19" fillId="9" borderId="6" applyNumberFormat="0" applyAlignment="0" applyProtection="0"/>
    <xf numFmtId="0" fontId="20" fillId="0" borderId="8" applyNumberFormat="0" applyFill="0" applyAlignment="0" applyProtection="0"/>
    <xf numFmtId="0" fontId="21" fillId="10" borderId="9" applyNumberFormat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11" applyNumberFormat="0" applyFill="0" applyAlignment="0" applyProtection="0"/>
    <xf numFmtId="0" fontId="25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5" fillId="35" borderId="0" applyNumberFormat="0" applyBorder="0" applyAlignment="0" applyProtection="0"/>
    <xf numFmtId="0" fontId="1" fillId="0" borderId="0"/>
    <xf numFmtId="0" fontId="1" fillId="11" borderId="10" applyNumberFormat="0" applyFont="0" applyAlignment="0" applyProtection="0"/>
    <xf numFmtId="0" fontId="50" fillId="0" borderId="0" applyNumberFormat="0" applyFill="0" applyBorder="0" applyAlignment="0" applyProtection="0"/>
    <xf numFmtId="0" fontId="2" fillId="0" borderId="0"/>
  </cellStyleXfs>
  <cellXfs count="93">
    <xf numFmtId="0" fontId="0" fillId="0" borderId="0" xfId="0"/>
    <xf numFmtId="0" fontId="2" fillId="0" borderId="0" xfId="0" applyFont="1"/>
    <xf numFmtId="165" fontId="3" fillId="0" borderId="0" xfId="0" applyNumberFormat="1" applyFont="1" applyAlignment="1">
      <alignment horizontal="center"/>
    </xf>
    <xf numFmtId="164" fontId="7" fillId="3" borderId="1" xfId="0" applyNumberFormat="1" applyFont="1" applyFill="1" applyBorder="1" applyAlignment="1">
      <alignment horizontal="center" vertical="center"/>
    </xf>
    <xf numFmtId="0" fontId="28" fillId="0" borderId="0" xfId="0" applyFont="1"/>
    <xf numFmtId="0" fontId="29" fillId="0" borderId="0" xfId="0" applyFont="1"/>
    <xf numFmtId="164" fontId="3" fillId="0" borderId="0" xfId="0" applyNumberFormat="1" applyFont="1" applyAlignment="1">
      <alignment horizontal="center"/>
    </xf>
    <xf numFmtId="164" fontId="30" fillId="37" borderId="13" xfId="0" applyNumberFormat="1" applyFont="1" applyFill="1" applyBorder="1" applyAlignment="1" applyProtection="1">
      <alignment horizontal="center"/>
      <protection locked="0"/>
    </xf>
    <xf numFmtId="0" fontId="2" fillId="0" borderId="0" xfId="0" applyFont="1" applyAlignment="1">
      <alignment vertical="center"/>
    </xf>
    <xf numFmtId="1" fontId="3" fillId="0" borderId="0" xfId="0" applyNumberFormat="1" applyFont="1" applyAlignment="1">
      <alignment horizontal="center"/>
    </xf>
    <xf numFmtId="1" fontId="3" fillId="0" borderId="0" xfId="0" applyNumberFormat="1" applyFont="1" applyFill="1" applyAlignment="1">
      <alignment horizontal="center"/>
    </xf>
    <xf numFmtId="0" fontId="2" fillId="0" borderId="0" xfId="0" quotePrefix="1" applyNumberFormat="1" applyFont="1"/>
    <xf numFmtId="0" fontId="2" fillId="0" borderId="0" xfId="0" applyFont="1" applyAlignment="1">
      <alignment horizontal="center"/>
    </xf>
    <xf numFmtId="164" fontId="2" fillId="0" borderId="0" xfId="0" applyNumberFormat="1" applyFont="1" applyAlignment="1">
      <alignment horizontal="center"/>
    </xf>
    <xf numFmtId="165" fontId="2" fillId="2" borderId="0" xfId="0" applyNumberFormat="1" applyFont="1" applyFill="1" applyAlignment="1">
      <alignment horizontal="center"/>
    </xf>
    <xf numFmtId="165" fontId="2" fillId="0" borderId="0" xfId="0" applyNumberFormat="1" applyFont="1" applyAlignment="1">
      <alignment horizontal="center"/>
    </xf>
    <xf numFmtId="0" fontId="31" fillId="3" borderId="1" xfId="0" applyFont="1" applyFill="1" applyBorder="1" applyAlignment="1">
      <alignment horizontal="left" vertical="center"/>
    </xf>
    <xf numFmtId="164" fontId="5" fillId="3" borderId="1" xfId="0" applyNumberFormat="1" applyFont="1" applyFill="1" applyBorder="1" applyAlignment="1">
      <alignment horizontal="center" vertical="center"/>
    </xf>
    <xf numFmtId="49" fontId="7" fillId="3" borderId="1" xfId="0" applyNumberFormat="1" applyFont="1" applyFill="1" applyBorder="1" applyAlignment="1">
      <alignment horizontal="center" vertical="center"/>
    </xf>
    <xf numFmtId="165" fontId="7" fillId="3" borderId="1" xfId="0" applyNumberFormat="1" applyFont="1" applyFill="1" applyBorder="1" applyAlignment="1">
      <alignment horizontal="center" vertical="center"/>
    </xf>
    <xf numFmtId="2" fontId="8" fillId="0" borderId="0" xfId="0" applyNumberFormat="1" applyFont="1" applyAlignment="1">
      <alignment horizontal="center"/>
    </xf>
    <xf numFmtId="0" fontId="36" fillId="4" borderId="0" xfId="0" applyFont="1" applyFill="1"/>
    <xf numFmtId="0" fontId="36" fillId="4" borderId="0" xfId="0" applyFont="1" applyFill="1" applyAlignment="1">
      <alignment vertical="center"/>
    </xf>
    <xf numFmtId="0" fontId="45" fillId="4" borderId="0" xfId="0" applyFont="1" applyFill="1"/>
    <xf numFmtId="164" fontId="46" fillId="3" borderId="1" xfId="0" applyNumberFormat="1" applyFont="1" applyFill="1" applyBorder="1" applyAlignment="1">
      <alignment horizontal="center" vertical="center"/>
    </xf>
    <xf numFmtId="0" fontId="47" fillId="4" borderId="0" xfId="0" applyFont="1" applyFill="1"/>
    <xf numFmtId="0" fontId="48" fillId="4" borderId="0" xfId="0" applyFont="1" applyFill="1"/>
    <xf numFmtId="0" fontId="36" fillId="4" borderId="0" xfId="0" applyFont="1" applyFill="1" applyAlignment="1">
      <alignment horizontal="left"/>
    </xf>
    <xf numFmtId="0" fontId="49" fillId="4" borderId="0" xfId="0" applyFont="1" applyFill="1"/>
    <xf numFmtId="0" fontId="51" fillId="4" borderId="0" xfId="44" applyFont="1" applyFill="1"/>
    <xf numFmtId="0" fontId="35" fillId="3" borderId="1" xfId="0" applyFont="1" applyFill="1" applyBorder="1" applyAlignment="1">
      <alignment horizontal="left" vertical="center"/>
    </xf>
    <xf numFmtId="0" fontId="44" fillId="4" borderId="0" xfId="0" applyFont="1" applyFill="1"/>
    <xf numFmtId="0" fontId="37" fillId="3" borderId="1" xfId="0" applyFont="1" applyFill="1" applyBorder="1" applyAlignment="1">
      <alignment horizontal="left" vertical="center"/>
    </xf>
    <xf numFmtId="0" fontId="31" fillId="3" borderId="1" xfId="0" applyFont="1" applyFill="1" applyBorder="1" applyAlignment="1" applyProtection="1">
      <alignment horizontal="left" vertical="center"/>
    </xf>
    <xf numFmtId="164" fontId="26" fillId="3" borderId="1" xfId="0" applyNumberFormat="1" applyFont="1" applyFill="1" applyBorder="1" applyAlignment="1" applyProtection="1">
      <alignment horizontal="center" vertical="center"/>
    </xf>
    <xf numFmtId="0" fontId="7" fillId="3" borderId="1" xfId="0" applyFont="1" applyFill="1" applyBorder="1" applyAlignment="1" applyProtection="1">
      <alignment horizontal="center" vertical="center"/>
    </xf>
    <xf numFmtId="164" fontId="7" fillId="3" borderId="1" xfId="0" applyNumberFormat="1" applyFont="1" applyFill="1" applyBorder="1" applyAlignment="1" applyProtection="1">
      <alignment horizontal="center" vertical="center"/>
    </xf>
    <xf numFmtId="164" fontId="7" fillId="3" borderId="15" xfId="0" applyNumberFormat="1" applyFont="1" applyFill="1" applyBorder="1" applyAlignment="1" applyProtection="1">
      <alignment horizontal="center" vertical="center"/>
    </xf>
    <xf numFmtId="164" fontId="7" fillId="0" borderId="0" xfId="0" applyNumberFormat="1" applyFont="1" applyFill="1" applyBorder="1" applyAlignment="1" applyProtection="1">
      <alignment horizontal="center" vertical="center"/>
    </xf>
    <xf numFmtId="164" fontId="7" fillId="0" borderId="0" xfId="0" applyNumberFormat="1" applyFont="1" applyBorder="1" applyAlignment="1" applyProtection="1">
      <alignment horizontal="center"/>
    </xf>
    <xf numFmtId="0" fontId="0" fillId="0" borderId="0" xfId="0" applyAlignment="1" applyProtection="1">
      <alignment horizontal="left"/>
    </xf>
    <xf numFmtId="0" fontId="0" fillId="0" borderId="0" xfId="0" applyProtection="1"/>
    <xf numFmtId="0" fontId="28" fillId="0" borderId="0" xfId="0" applyFont="1" applyProtection="1"/>
    <xf numFmtId="0" fontId="29" fillId="0" borderId="0" xfId="0" applyFont="1" applyProtection="1"/>
    <xf numFmtId="2" fontId="8" fillId="0" borderId="0" xfId="0" applyNumberFormat="1" applyFont="1" applyProtection="1"/>
    <xf numFmtId="164" fontId="3" fillId="0" borderId="0" xfId="0" applyNumberFormat="1" applyFont="1" applyProtection="1"/>
    <xf numFmtId="164" fontId="3" fillId="0" borderId="0" xfId="0" applyNumberFormat="1" applyFont="1" applyAlignment="1" applyProtection="1">
      <alignment horizontal="center"/>
    </xf>
    <xf numFmtId="164" fontId="8" fillId="0" borderId="0" xfId="0" applyNumberFormat="1" applyFont="1" applyAlignment="1" applyProtection="1">
      <alignment horizontal="center"/>
    </xf>
    <xf numFmtId="164" fontId="8" fillId="0" borderId="0" xfId="0" applyNumberFormat="1" applyFont="1" applyFill="1" applyAlignment="1" applyProtection="1">
      <alignment horizontal="center"/>
    </xf>
    <xf numFmtId="0" fontId="0" fillId="0" borderId="0" xfId="0" applyAlignment="1" applyProtection="1">
      <alignment horizontal="center"/>
    </xf>
    <xf numFmtId="0" fontId="8" fillId="0" borderId="0" xfId="0" applyFont="1" applyProtection="1"/>
    <xf numFmtId="0" fontId="3" fillId="0" borderId="0" xfId="0" applyFont="1" applyAlignment="1" applyProtection="1">
      <alignment horizontal="center"/>
    </xf>
    <xf numFmtId="0" fontId="27" fillId="36" borderId="1" xfId="1" applyFont="1" applyFill="1" applyBorder="1" applyAlignment="1" applyProtection="1">
      <alignment horizontal="center" vertical="center"/>
      <protection locked="0"/>
    </xf>
    <xf numFmtId="0" fontId="4" fillId="36" borderId="0" xfId="0" applyFont="1" applyFill="1" applyAlignment="1" applyProtection="1">
      <alignment horizontal="center"/>
      <protection locked="0"/>
    </xf>
    <xf numFmtId="0" fontId="26" fillId="0" borderId="0" xfId="0" applyFont="1" applyProtection="1">
      <protection locked="0"/>
    </xf>
    <xf numFmtId="0" fontId="52" fillId="0" borderId="0" xfId="0" applyFont="1" applyProtection="1">
      <protection locked="0"/>
    </xf>
    <xf numFmtId="0" fontId="6" fillId="0" borderId="0" xfId="0" applyFont="1" applyAlignment="1" applyProtection="1">
      <alignment horizontal="center"/>
      <protection locked="0"/>
    </xf>
    <xf numFmtId="0" fontId="30" fillId="0" borderId="12" xfId="0" applyFont="1" applyBorder="1" applyAlignment="1" applyProtection="1">
      <alignment horizontal="center"/>
      <protection locked="0"/>
    </xf>
    <xf numFmtId="0" fontId="3" fillId="0" borderId="0" xfId="0" applyFont="1" applyBorder="1" applyAlignment="1" applyProtection="1">
      <alignment horizontal="center"/>
      <protection locked="0"/>
    </xf>
    <xf numFmtId="164" fontId="6" fillId="0" borderId="0" xfId="0" applyNumberFormat="1" applyFont="1" applyAlignment="1" applyProtection="1">
      <alignment horizontal="center"/>
      <protection locked="0"/>
    </xf>
    <xf numFmtId="0" fontId="0" fillId="0" borderId="0" xfId="0" applyAlignment="1" applyProtection="1">
      <alignment horizontal="center"/>
      <protection locked="0"/>
    </xf>
    <xf numFmtId="0" fontId="27" fillId="36" borderId="0" xfId="1" applyFont="1" applyFill="1" applyAlignment="1" applyProtection="1">
      <alignment horizontal="center" vertical="center"/>
      <protection locked="0"/>
    </xf>
    <xf numFmtId="0" fontId="27" fillId="36" borderId="0" xfId="1" applyFont="1" applyFill="1" applyAlignment="1" applyProtection="1">
      <alignment horizontal="center"/>
      <protection locked="0"/>
    </xf>
    <xf numFmtId="0" fontId="27" fillId="36" borderId="0" xfId="1" applyFont="1" applyFill="1" applyAlignment="1" applyProtection="1">
      <alignment horizontal="center" wrapText="1"/>
      <protection locked="0"/>
    </xf>
    <xf numFmtId="0" fontId="27" fillId="36" borderId="2" xfId="1" applyFont="1" applyFill="1" applyBorder="1" applyAlignment="1" applyProtection="1">
      <alignment horizontal="center"/>
      <protection locked="0"/>
    </xf>
    <xf numFmtId="0" fontId="27" fillId="36" borderId="0" xfId="1" applyFont="1" applyFill="1" applyBorder="1" applyAlignment="1" applyProtection="1">
      <alignment horizontal="center"/>
      <protection locked="0"/>
    </xf>
    <xf numFmtId="1" fontId="2" fillId="0" borderId="0" xfId="0" applyNumberFormat="1" applyFont="1" applyAlignment="1" applyProtection="1">
      <alignment horizont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" fillId="0" borderId="0" xfId="0" applyFont="1" applyProtection="1">
      <protection locked="0"/>
    </xf>
    <xf numFmtId="0" fontId="30" fillId="0" borderId="12" xfId="0" applyFont="1" applyBorder="1" applyAlignment="1" applyProtection="1">
      <alignment horizontal="center" vertical="center"/>
      <protection locked="0"/>
    </xf>
    <xf numFmtId="164" fontId="30" fillId="37" borderId="13" xfId="0" applyNumberFormat="1" applyFont="1" applyFill="1" applyBorder="1" applyAlignment="1" applyProtection="1">
      <alignment horizontal="center" vertical="center"/>
      <protection locked="0"/>
    </xf>
    <xf numFmtId="0" fontId="3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36" fillId="4" borderId="0" xfId="45" applyFont="1" applyFill="1"/>
    <xf numFmtId="0" fontId="35" fillId="4" borderId="0" xfId="45" applyFont="1" applyFill="1" applyAlignment="1">
      <alignment vertical="center"/>
    </xf>
    <xf numFmtId="0" fontId="37" fillId="4" borderId="0" xfId="45" applyFont="1" applyFill="1" applyAlignment="1">
      <alignment vertical="center"/>
    </xf>
    <xf numFmtId="0" fontId="36" fillId="4" borderId="0" xfId="45" applyFont="1" applyFill="1" applyAlignment="1">
      <alignment vertical="center"/>
    </xf>
    <xf numFmtId="0" fontId="38" fillId="4" borderId="0" xfId="45" applyFont="1" applyFill="1"/>
    <xf numFmtId="0" fontId="40" fillId="4" borderId="0" xfId="45" applyFont="1" applyFill="1"/>
    <xf numFmtId="0" fontId="34" fillId="4" borderId="0" xfId="45" applyFont="1" applyFill="1"/>
    <xf numFmtId="0" fontId="33" fillId="4" borderId="0" xfId="45" applyFont="1" applyFill="1"/>
    <xf numFmtId="0" fontId="42" fillId="4" borderId="0" xfId="45" applyFont="1" applyFill="1"/>
    <xf numFmtId="0" fontId="33" fillId="0" borderId="0" xfId="45" applyFont="1"/>
    <xf numFmtId="0" fontId="38" fillId="4" borderId="0" xfId="45" applyFont="1" applyFill="1" applyBorder="1"/>
    <xf numFmtId="0" fontId="36" fillId="4" borderId="0" xfId="45" applyFont="1" applyFill="1" applyBorder="1"/>
    <xf numFmtId="0" fontId="34" fillId="0" borderId="0" xfId="45" applyFont="1"/>
    <xf numFmtId="0" fontId="36" fillId="4" borderId="14" xfId="45" applyFont="1" applyFill="1" applyBorder="1"/>
    <xf numFmtId="0" fontId="39" fillId="4" borderId="0" xfId="45" applyFont="1" applyFill="1"/>
    <xf numFmtId="0" fontId="45" fillId="4" borderId="0" xfId="45" applyFont="1" applyFill="1"/>
    <xf numFmtId="0" fontId="45" fillId="0" borderId="0" xfId="45" applyFont="1"/>
    <xf numFmtId="0" fontId="51" fillId="37" borderId="0" xfId="44" applyFont="1" applyFill="1"/>
    <xf numFmtId="0" fontId="36" fillId="37" borderId="0" xfId="45" applyFont="1" applyFill="1"/>
    <xf numFmtId="0" fontId="36" fillId="0" borderId="0" xfId="45" applyFont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8" builtinId="27" customBuiltin="1"/>
    <cellStyle name="Calculation" xfId="12" builtinId="22" customBuiltin="1"/>
    <cellStyle name="Check Cell" xfId="14" builtinId="23" customBuiltin="1"/>
    <cellStyle name="Explanatory Text" xfId="16" builtinId="53" customBuiltin="1"/>
    <cellStyle name="Good" xfId="7" builtinId="26" customBuiltin="1"/>
    <cellStyle name="Heading 1" xfId="3" builtinId="16" customBuiltin="1"/>
    <cellStyle name="Heading 2" xfId="4" builtinId="17" customBuiltin="1"/>
    <cellStyle name="Heading 3" xfId="5" builtinId="18" customBuiltin="1"/>
    <cellStyle name="Heading 4" xfId="6" builtinId="19" customBuiltin="1"/>
    <cellStyle name="Hyperlink" xfId="44" builtinId="8"/>
    <cellStyle name="Input" xfId="10" builtinId="20" customBuiltin="1"/>
    <cellStyle name="Linked Cell" xfId="13" builtinId="24" customBuiltin="1"/>
    <cellStyle name="Neutral" xfId="9" builtinId="28" customBuiltin="1"/>
    <cellStyle name="Normal" xfId="0" builtinId="0"/>
    <cellStyle name="Normal 2" xfId="42"/>
    <cellStyle name="Normal 3" xfId="45"/>
    <cellStyle name="Normal_SppBySite_NEW" xfId="1"/>
    <cellStyle name="Note 2" xfId="43"/>
    <cellStyle name="Output" xfId="11" builtinId="21" customBuiltin="1"/>
    <cellStyle name="Title" xfId="2" builtinId="15" customBuiltin="1"/>
    <cellStyle name="Total" xfId="17" builtinId="25" customBuiltin="1"/>
    <cellStyle name="Warning Text" xfId="15" builtinId="11" customBuiltin="1"/>
  </cellStyles>
  <dxfs count="0"/>
  <tableStyles count="0" defaultTableStyle="TableStyleMedium9" defaultPivotStyle="PivotStyleLight16"/>
  <colors>
    <mruColors>
      <color rgb="FFFFFF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6.png"/><Relationship Id="rId3" Type="http://schemas.openxmlformats.org/officeDocument/2006/relationships/hyperlink" Target="http://www.nature.org/" TargetMode="External"/><Relationship Id="rId7" Type="http://schemas.openxmlformats.org/officeDocument/2006/relationships/image" Target="../media/image5.png"/><Relationship Id="rId2" Type="http://schemas.openxmlformats.org/officeDocument/2006/relationships/image" Target="../media/image1.gif"/><Relationship Id="rId1" Type="http://schemas.openxmlformats.org/officeDocument/2006/relationships/hyperlink" Target="http://www.uwgb.edu/biodiversity/" TargetMode="External"/><Relationship Id="rId6" Type="http://schemas.openxmlformats.org/officeDocument/2006/relationships/image" Target="../media/image4.png"/><Relationship Id="rId5" Type="http://schemas.openxmlformats.org/officeDocument/2006/relationships/image" Target="../media/image3.png"/><Relationship Id="rId4" Type="http://schemas.openxmlformats.org/officeDocument/2006/relationships/image" Target="../media/image2.jpeg"/><Relationship Id="rId9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37786</xdr:colOff>
      <xdr:row>176</xdr:row>
      <xdr:rowOff>48846</xdr:rowOff>
    </xdr:from>
    <xdr:to>
      <xdr:col>4</xdr:col>
      <xdr:colOff>524172</xdr:colOff>
      <xdr:row>182</xdr:row>
      <xdr:rowOff>5831</xdr:rowOff>
    </xdr:to>
    <xdr:pic>
      <xdr:nvPicPr>
        <xdr:cNvPr id="2" name="Picture 1">
          <a:hlinkClick xmlns:r="http://schemas.openxmlformats.org/officeDocument/2006/relationships" r:id="rId1"/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2566" y="29949726"/>
          <a:ext cx="2597126" cy="1008545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4</xdr:col>
      <xdr:colOff>618695</xdr:colOff>
      <xdr:row>176</xdr:row>
      <xdr:rowOff>52931</xdr:rowOff>
    </xdr:from>
    <xdr:to>
      <xdr:col>8</xdr:col>
      <xdr:colOff>95474</xdr:colOff>
      <xdr:row>182</xdr:row>
      <xdr:rowOff>9460</xdr:rowOff>
    </xdr:to>
    <xdr:pic>
      <xdr:nvPicPr>
        <xdr:cNvPr id="3" name="Picture 2">
          <a:hlinkClick xmlns:r="http://schemas.openxmlformats.org/officeDocument/2006/relationships" r:id="rId3"/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874215" y="29953811"/>
          <a:ext cx="1976139" cy="1008089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272715</xdr:colOff>
      <xdr:row>49</xdr:row>
      <xdr:rowOff>144383</xdr:rowOff>
    </xdr:from>
    <xdr:to>
      <xdr:col>8</xdr:col>
      <xdr:colOff>122882</xdr:colOff>
      <xdr:row>63</xdr:row>
      <xdr:rowOff>144351</xdr:rowOff>
    </xdr:to>
    <xdr:pic>
      <xdr:nvPicPr>
        <xdr:cNvPr id="4" name="Picture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7495" y="8450183"/>
          <a:ext cx="4460267" cy="2453608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280737</xdr:colOff>
      <xdr:row>67</xdr:row>
      <xdr:rowOff>136356</xdr:rowOff>
    </xdr:from>
    <xdr:to>
      <xdr:col>8</xdr:col>
      <xdr:colOff>130904</xdr:colOff>
      <xdr:row>81</xdr:row>
      <xdr:rowOff>136324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25517" y="11596836"/>
          <a:ext cx="4460267" cy="2453608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288760</xdr:colOff>
      <xdr:row>87</xdr:row>
      <xdr:rowOff>80211</xdr:rowOff>
    </xdr:from>
    <xdr:to>
      <xdr:col>8</xdr:col>
      <xdr:colOff>149649</xdr:colOff>
      <xdr:row>101</xdr:row>
      <xdr:rowOff>78607</xdr:rowOff>
    </xdr:to>
    <xdr:pic>
      <xdr:nvPicPr>
        <xdr:cNvPr id="6" name="Picture 5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33540" y="15068751"/>
          <a:ext cx="4470989" cy="2452036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8</xdr:col>
      <xdr:colOff>302401</xdr:colOff>
      <xdr:row>87</xdr:row>
      <xdr:rowOff>69789</xdr:rowOff>
    </xdr:from>
    <xdr:to>
      <xdr:col>15</xdr:col>
      <xdr:colOff>366298</xdr:colOff>
      <xdr:row>101</xdr:row>
      <xdr:rowOff>68185</xdr:rowOff>
    </xdr:to>
    <xdr:pic>
      <xdr:nvPicPr>
        <xdr:cNvPr id="7" name="Picture 6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7281" y="15058329"/>
          <a:ext cx="4437777" cy="2452036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  <xdr:twoCellAnchor editAs="oneCell">
    <xdr:from>
      <xdr:col>1</xdr:col>
      <xdr:colOff>264694</xdr:colOff>
      <xdr:row>105</xdr:row>
      <xdr:rowOff>112295</xdr:rowOff>
    </xdr:from>
    <xdr:to>
      <xdr:col>8</xdr:col>
      <xdr:colOff>98352</xdr:colOff>
      <xdr:row>119</xdr:row>
      <xdr:rowOff>110691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9474" y="18270755"/>
          <a:ext cx="4443758" cy="2452036"/>
        </a:xfrm>
        <a:prstGeom prst="rect">
          <a:avLst/>
        </a:prstGeom>
        <a:ln w="12700">
          <a:solidFill>
            <a:sysClr val="windowText" lastClr="000000"/>
          </a:solidFill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://www.uwgb.edu/biodiversity/forest-index/" TargetMode="Externa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R175"/>
  <sheetViews>
    <sheetView tabSelected="1" zoomScale="95" zoomScaleNormal="95" workbookViewId="0">
      <pane ySplit="5" topLeftCell="A6" activePane="bottomLeft" state="frozen"/>
      <selection pane="bottomLeft"/>
    </sheetView>
  </sheetViews>
  <sheetFormatPr defaultColWidth="9.109375" defaultRowHeight="13.8" x14ac:dyDescent="0.3"/>
  <cols>
    <col min="1" max="1" width="2.109375" style="73" customWidth="1"/>
    <col min="2" max="2" width="12.5546875" style="73" customWidth="1"/>
    <col min="3" max="16384" width="9.109375" style="73"/>
  </cols>
  <sheetData>
    <row r="1" spans="2:2" ht="10.8" customHeight="1" x14ac:dyDescent="0.3"/>
    <row r="2" spans="2:2" ht="18" x14ac:dyDescent="0.3">
      <c r="B2" s="74" t="s">
        <v>151</v>
      </c>
    </row>
    <row r="3" spans="2:2" ht="4.5" customHeight="1" x14ac:dyDescent="0.3">
      <c r="B3" s="75"/>
    </row>
    <row r="4" spans="2:2" x14ac:dyDescent="0.3">
      <c r="B4" s="76" t="s">
        <v>142</v>
      </c>
    </row>
    <row r="5" spans="2:2" x14ac:dyDescent="0.3">
      <c r="B5" s="76" t="s">
        <v>213</v>
      </c>
    </row>
    <row r="7" spans="2:2" ht="14.4" x14ac:dyDescent="0.3">
      <c r="B7" s="77" t="s">
        <v>161</v>
      </c>
    </row>
    <row r="8" spans="2:2" ht="3" customHeight="1" x14ac:dyDescent="0.3">
      <c r="B8" s="77"/>
    </row>
    <row r="9" spans="2:2" ht="14.4" x14ac:dyDescent="0.3">
      <c r="B9" s="78" t="s">
        <v>162</v>
      </c>
    </row>
    <row r="10" spans="2:2" ht="14.4" x14ac:dyDescent="0.3">
      <c r="B10" s="79" t="s">
        <v>135</v>
      </c>
    </row>
    <row r="11" spans="2:2" ht="14.4" x14ac:dyDescent="0.3">
      <c r="B11" s="79" t="s">
        <v>136</v>
      </c>
    </row>
    <row r="12" spans="2:2" ht="9" customHeight="1" x14ac:dyDescent="0.3">
      <c r="B12" s="79"/>
    </row>
    <row r="13" spans="2:2" ht="14.4" x14ac:dyDescent="0.3">
      <c r="B13" s="78" t="s">
        <v>163</v>
      </c>
    </row>
    <row r="14" spans="2:2" ht="3.75" customHeight="1" x14ac:dyDescent="0.3">
      <c r="B14" s="78"/>
    </row>
    <row r="15" spans="2:2" ht="14.4" x14ac:dyDescent="0.3">
      <c r="B15" s="80" t="s">
        <v>164</v>
      </c>
    </row>
    <row r="16" spans="2:2" ht="14.4" x14ac:dyDescent="0.3">
      <c r="B16" s="79" t="s">
        <v>165</v>
      </c>
    </row>
    <row r="17" spans="2:2" ht="14.4" x14ac:dyDescent="0.3">
      <c r="B17" s="79" t="s">
        <v>166</v>
      </c>
    </row>
    <row r="18" spans="2:2" ht="14.4" x14ac:dyDescent="0.3">
      <c r="B18" s="79" t="s">
        <v>167</v>
      </c>
    </row>
    <row r="19" spans="2:2" ht="14.4" x14ac:dyDescent="0.3">
      <c r="B19" s="79" t="s">
        <v>168</v>
      </c>
    </row>
    <row r="20" spans="2:2" ht="14.4" x14ac:dyDescent="0.3">
      <c r="B20" s="79" t="s">
        <v>169</v>
      </c>
    </row>
    <row r="21" spans="2:2" ht="14.4" x14ac:dyDescent="0.3">
      <c r="B21" s="79" t="s">
        <v>170</v>
      </c>
    </row>
    <row r="22" spans="2:2" ht="9" customHeight="1" x14ac:dyDescent="0.3">
      <c r="B22" s="79"/>
    </row>
    <row r="23" spans="2:2" ht="14.4" x14ac:dyDescent="0.3">
      <c r="B23" s="80" t="s">
        <v>171</v>
      </c>
    </row>
    <row r="24" spans="2:2" ht="14.4" x14ac:dyDescent="0.3">
      <c r="B24" s="79" t="s">
        <v>172</v>
      </c>
    </row>
    <row r="25" spans="2:2" ht="14.4" x14ac:dyDescent="0.3">
      <c r="B25" s="79" t="s">
        <v>173</v>
      </c>
    </row>
    <row r="26" spans="2:2" ht="14.4" x14ac:dyDescent="0.3">
      <c r="B26" s="79" t="s">
        <v>174</v>
      </c>
    </row>
    <row r="27" spans="2:2" ht="14.4" x14ac:dyDescent="0.3">
      <c r="B27" s="79" t="s">
        <v>137</v>
      </c>
    </row>
    <row r="28" spans="2:2" ht="14.4" x14ac:dyDescent="0.3">
      <c r="B28" s="79" t="s">
        <v>175</v>
      </c>
    </row>
    <row r="29" spans="2:2" ht="14.4" x14ac:dyDescent="0.3">
      <c r="B29" s="79" t="s">
        <v>173</v>
      </c>
    </row>
    <row r="30" spans="2:2" ht="16.5" customHeight="1" x14ac:dyDescent="0.3">
      <c r="B30" s="79"/>
    </row>
    <row r="31" spans="2:2" ht="14.4" x14ac:dyDescent="0.3">
      <c r="B31" s="77" t="s">
        <v>176</v>
      </c>
    </row>
    <row r="32" spans="2:2" ht="16.2" x14ac:dyDescent="0.3">
      <c r="B32" s="79" t="s">
        <v>177</v>
      </c>
    </row>
    <row r="33" spans="2:2" ht="14.4" x14ac:dyDescent="0.3">
      <c r="B33" s="79" t="s">
        <v>155</v>
      </c>
    </row>
    <row r="34" spans="2:2" ht="16.2" x14ac:dyDescent="0.3">
      <c r="B34" s="79" t="s">
        <v>178</v>
      </c>
    </row>
    <row r="35" spans="2:2" ht="14.4" x14ac:dyDescent="0.3">
      <c r="B35" s="79" t="s">
        <v>138</v>
      </c>
    </row>
    <row r="36" spans="2:2" ht="14.4" x14ac:dyDescent="0.3">
      <c r="B36" s="79" t="s">
        <v>139</v>
      </c>
    </row>
    <row r="37" spans="2:2" ht="5.4" customHeight="1" x14ac:dyDescent="0.3"/>
    <row r="38" spans="2:2" ht="13.2" customHeight="1" x14ac:dyDescent="0.3">
      <c r="B38" s="81" t="s">
        <v>204</v>
      </c>
    </row>
    <row r="39" spans="2:2" ht="13.2" customHeight="1" x14ac:dyDescent="0.3">
      <c r="B39" s="81" t="s">
        <v>205</v>
      </c>
    </row>
    <row r="40" spans="2:2" ht="16.5" customHeight="1" x14ac:dyDescent="0.3"/>
    <row r="41" spans="2:2" ht="14.4" x14ac:dyDescent="0.3">
      <c r="B41" s="77" t="s">
        <v>179</v>
      </c>
    </row>
    <row r="42" spans="2:2" ht="14.4" x14ac:dyDescent="0.3">
      <c r="B42" s="80" t="s">
        <v>206</v>
      </c>
    </row>
    <row r="44" spans="2:2" ht="14.4" x14ac:dyDescent="0.3">
      <c r="B44" s="80" t="s">
        <v>180</v>
      </c>
    </row>
    <row r="45" spans="2:2" ht="14.4" x14ac:dyDescent="0.3">
      <c r="B45" s="79" t="s">
        <v>181</v>
      </c>
    </row>
    <row r="47" spans="2:2" ht="14.4" x14ac:dyDescent="0.3">
      <c r="B47" s="79" t="s">
        <v>141</v>
      </c>
    </row>
    <row r="48" spans="2:2" x14ac:dyDescent="0.3">
      <c r="B48" s="73" t="s">
        <v>214</v>
      </c>
    </row>
    <row r="49" spans="2:2" x14ac:dyDescent="0.3">
      <c r="B49" s="73" t="s">
        <v>182</v>
      </c>
    </row>
    <row r="66" spans="2:2" x14ac:dyDescent="0.3">
      <c r="B66" s="73" t="s">
        <v>215</v>
      </c>
    </row>
    <row r="67" spans="2:2" x14ac:dyDescent="0.3">
      <c r="B67" s="73" t="s">
        <v>190</v>
      </c>
    </row>
    <row r="84" spans="2:2" ht="14.4" x14ac:dyDescent="0.3">
      <c r="B84" s="82" t="s">
        <v>183</v>
      </c>
    </row>
    <row r="86" spans="2:2" ht="14.4" x14ac:dyDescent="0.3">
      <c r="B86" s="79" t="s">
        <v>184</v>
      </c>
    </row>
    <row r="87" spans="2:2" ht="14.4" x14ac:dyDescent="0.3">
      <c r="B87" s="79" t="s">
        <v>216</v>
      </c>
    </row>
    <row r="104" spans="2:2" ht="14.4" x14ac:dyDescent="0.3">
      <c r="B104" s="82" t="s">
        <v>185</v>
      </c>
    </row>
    <row r="105" spans="2:2" ht="14.4" x14ac:dyDescent="0.3">
      <c r="B105" s="79" t="s">
        <v>156</v>
      </c>
    </row>
    <row r="121" spans="2:2" ht="6.6" customHeight="1" x14ac:dyDescent="0.3"/>
    <row r="123" spans="2:2" ht="14.4" x14ac:dyDescent="0.3">
      <c r="B123" s="83" t="s">
        <v>207</v>
      </c>
    </row>
    <row r="124" spans="2:2" x14ac:dyDescent="0.3">
      <c r="B124" s="84" t="s">
        <v>159</v>
      </c>
    </row>
    <row r="125" spans="2:2" x14ac:dyDescent="0.3">
      <c r="B125" s="84" t="s">
        <v>200</v>
      </c>
    </row>
    <row r="126" spans="2:2" x14ac:dyDescent="0.3">
      <c r="B126" s="84" t="s">
        <v>217</v>
      </c>
    </row>
    <row r="127" spans="2:2" x14ac:dyDescent="0.3">
      <c r="B127" s="84" t="s">
        <v>218</v>
      </c>
    </row>
    <row r="128" spans="2:2" x14ac:dyDescent="0.3">
      <c r="B128" s="84" t="s">
        <v>201</v>
      </c>
    </row>
    <row r="129" spans="2:18" x14ac:dyDescent="0.3">
      <c r="B129" s="84" t="s">
        <v>202</v>
      </c>
    </row>
    <row r="130" spans="2:18" x14ac:dyDescent="0.3">
      <c r="B130" s="84" t="s">
        <v>160</v>
      </c>
    </row>
    <row r="132" spans="2:18" ht="14.4" x14ac:dyDescent="0.3">
      <c r="B132" s="77" t="s">
        <v>186</v>
      </c>
    </row>
    <row r="133" spans="2:18" ht="16.8" customHeight="1" x14ac:dyDescent="0.3">
      <c r="B133" s="85" t="s">
        <v>219</v>
      </c>
    </row>
    <row r="134" spans="2:18" ht="14.4" x14ac:dyDescent="0.3">
      <c r="B134" s="79" t="s">
        <v>157</v>
      </c>
    </row>
    <row r="135" spans="2:18" ht="14.4" x14ac:dyDescent="0.3">
      <c r="B135" s="79" t="s">
        <v>187</v>
      </c>
    </row>
    <row r="136" spans="2:18" ht="14.4" x14ac:dyDescent="0.3">
      <c r="B136" s="79" t="s">
        <v>158</v>
      </c>
    </row>
    <row r="139" spans="2:18" x14ac:dyDescent="0.3">
      <c r="B139" s="86"/>
      <c r="C139" s="86"/>
      <c r="D139" s="86"/>
      <c r="E139" s="86"/>
      <c r="F139" s="86"/>
      <c r="G139" s="86"/>
      <c r="H139" s="86"/>
      <c r="I139" s="86"/>
      <c r="J139" s="86"/>
      <c r="K139" s="86"/>
      <c r="L139" s="86"/>
      <c r="M139" s="86"/>
      <c r="N139" s="86"/>
      <c r="O139" s="86"/>
      <c r="P139" s="86"/>
      <c r="Q139" s="86"/>
      <c r="R139" s="86"/>
    </row>
    <row r="141" spans="2:18" ht="14.4" x14ac:dyDescent="0.3">
      <c r="B141" s="87" t="s">
        <v>143</v>
      </c>
    </row>
    <row r="142" spans="2:18" x14ac:dyDescent="0.3">
      <c r="B142" s="73" t="s">
        <v>149</v>
      </c>
    </row>
    <row r="144" spans="2:18" ht="14.4" x14ac:dyDescent="0.3">
      <c r="B144" s="87" t="s">
        <v>144</v>
      </c>
    </row>
    <row r="145" spans="2:2" x14ac:dyDescent="0.3">
      <c r="B145" s="88" t="s">
        <v>148</v>
      </c>
    </row>
    <row r="146" spans="2:2" ht="3.75" customHeight="1" x14ac:dyDescent="0.3">
      <c r="B146" s="88"/>
    </row>
    <row r="147" spans="2:2" x14ac:dyDescent="0.3">
      <c r="B147" s="88" t="s">
        <v>146</v>
      </c>
    </row>
    <row r="148" spans="2:2" x14ac:dyDescent="0.3">
      <c r="B148" s="88" t="s">
        <v>154</v>
      </c>
    </row>
    <row r="149" spans="2:2" ht="3.75" customHeight="1" x14ac:dyDescent="0.3"/>
    <row r="150" spans="2:2" x14ac:dyDescent="0.3">
      <c r="B150" s="88" t="s">
        <v>145</v>
      </c>
    </row>
    <row r="151" spans="2:2" x14ac:dyDescent="0.3">
      <c r="B151" s="88" t="s">
        <v>152</v>
      </c>
    </row>
    <row r="152" spans="2:2" ht="3.6" customHeight="1" x14ac:dyDescent="0.3">
      <c r="B152" s="88"/>
    </row>
    <row r="153" spans="2:2" x14ac:dyDescent="0.3">
      <c r="B153" s="89" t="s">
        <v>220</v>
      </c>
    </row>
    <row r="154" spans="2:2" x14ac:dyDescent="0.3">
      <c r="B154" s="88" t="s">
        <v>198</v>
      </c>
    </row>
    <row r="155" spans="2:2" ht="3.75" customHeight="1" x14ac:dyDescent="0.3">
      <c r="B155" s="79"/>
    </row>
    <row r="156" spans="2:2" x14ac:dyDescent="0.3">
      <c r="B156" s="89" t="s">
        <v>147</v>
      </c>
    </row>
    <row r="157" spans="2:2" x14ac:dyDescent="0.3">
      <c r="B157" s="88" t="s">
        <v>153</v>
      </c>
    </row>
    <row r="158" spans="2:2" ht="3.75" customHeight="1" x14ac:dyDescent="0.3"/>
    <row r="160" spans="2:2" ht="14.4" x14ac:dyDescent="0.3">
      <c r="B160" s="87" t="s">
        <v>189</v>
      </c>
    </row>
    <row r="161" spans="2:5" ht="14.4" x14ac:dyDescent="0.3">
      <c r="B161" s="90" t="s">
        <v>188</v>
      </c>
      <c r="C161" s="91"/>
      <c r="D161" s="91"/>
      <c r="E161" s="91"/>
    </row>
    <row r="162" spans="2:5" ht="14.4" x14ac:dyDescent="0.3">
      <c r="B162" s="29"/>
    </row>
    <row r="164" spans="2:5" ht="14.4" x14ac:dyDescent="0.3">
      <c r="B164" s="87" t="s">
        <v>191</v>
      </c>
    </row>
    <row r="165" spans="2:5" x14ac:dyDescent="0.3">
      <c r="B165" s="84" t="s">
        <v>192</v>
      </c>
    </row>
    <row r="166" spans="2:5" x14ac:dyDescent="0.3">
      <c r="B166" s="84" t="s">
        <v>193</v>
      </c>
    </row>
    <row r="167" spans="2:5" x14ac:dyDescent="0.3">
      <c r="B167" s="84" t="s">
        <v>194</v>
      </c>
    </row>
    <row r="168" spans="2:5" x14ac:dyDescent="0.3">
      <c r="B168" s="84" t="s">
        <v>195</v>
      </c>
    </row>
    <row r="169" spans="2:5" x14ac:dyDescent="0.3">
      <c r="B169" s="73" t="s">
        <v>196</v>
      </c>
    </row>
    <row r="170" spans="2:5" x14ac:dyDescent="0.3">
      <c r="B170" s="92" t="s">
        <v>197</v>
      </c>
    </row>
    <row r="171" spans="2:5" x14ac:dyDescent="0.3">
      <c r="B171" s="73" t="s">
        <v>199</v>
      </c>
    </row>
    <row r="172" spans="2:5" x14ac:dyDescent="0.3">
      <c r="B172" s="73" t="s">
        <v>210</v>
      </c>
    </row>
    <row r="173" spans="2:5" x14ac:dyDescent="0.3">
      <c r="B173" s="73" t="s">
        <v>211</v>
      </c>
    </row>
    <row r="174" spans="2:5" x14ac:dyDescent="0.3">
      <c r="B174" s="73" t="s">
        <v>212</v>
      </c>
    </row>
    <row r="175" spans="2:5" ht="7.2" customHeight="1" x14ac:dyDescent="0.3"/>
  </sheetData>
  <hyperlinks>
    <hyperlink ref="B161" r:id="rId1"/>
  </hyperlinks>
  <pageMargins left="0.75" right="0.75" top="1" bottom="1" header="0.5" footer="0.5"/>
  <pageSetup orientation="portrait" r:id="rId2"/>
  <headerFooter alignWithMargins="0"/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41"/>
  <sheetViews>
    <sheetView zoomScale="120" zoomScaleNormal="120" workbookViewId="0">
      <pane ySplit="1" topLeftCell="A2" activePane="bottomLeft" state="frozen"/>
      <selection pane="bottomLeft"/>
    </sheetView>
  </sheetViews>
  <sheetFormatPr defaultRowHeight="13.2" x14ac:dyDescent="0.25"/>
  <cols>
    <col min="1" max="1" width="12.88671875" style="40" bestFit="1" customWidth="1"/>
    <col min="2" max="2" width="6.88671875" style="41" customWidth="1"/>
    <col min="3" max="4" width="6.6640625" style="41" customWidth="1"/>
    <col min="5" max="6" width="4.44140625" style="41" bestFit="1" customWidth="1"/>
    <col min="7" max="7" width="12.109375" style="55" bestFit="1" customWidth="1"/>
    <col min="8" max="8" width="4.88671875" style="49" bestFit="1" customWidth="1"/>
    <col min="9" max="9" width="8.109375" style="49" bestFit="1" customWidth="1"/>
    <col min="10" max="10" width="14" style="49" bestFit="1" customWidth="1"/>
    <col min="11" max="14" width="3.88671875" style="49" customWidth="1"/>
    <col min="15" max="15" width="10" style="60" customWidth="1"/>
    <col min="16" max="16384" width="8.88671875" style="41"/>
  </cols>
  <sheetData>
    <row r="1" spans="1:34" ht="15.6" x14ac:dyDescent="0.25">
      <c r="A1" s="33" t="s">
        <v>0</v>
      </c>
      <c r="B1" s="34" t="s">
        <v>12</v>
      </c>
      <c r="C1" s="34" t="s">
        <v>54</v>
      </c>
      <c r="D1" s="34" t="s">
        <v>13</v>
      </c>
      <c r="E1" s="34" t="s">
        <v>14</v>
      </c>
      <c r="F1" s="34" t="s">
        <v>16</v>
      </c>
      <c r="G1" s="52" t="s">
        <v>56</v>
      </c>
      <c r="H1" s="35" t="s">
        <v>15</v>
      </c>
      <c r="I1" s="36" t="s">
        <v>8</v>
      </c>
      <c r="J1" s="37" t="s">
        <v>10</v>
      </c>
      <c r="K1" s="38"/>
      <c r="L1" s="38"/>
      <c r="M1" s="38"/>
      <c r="N1" s="39"/>
      <c r="O1" s="56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</row>
    <row r="2" spans="1:34" ht="15.6" x14ac:dyDescent="0.3">
      <c r="A2" s="42" t="s">
        <v>17</v>
      </c>
      <c r="B2" s="43">
        <v>1.86001917695542</v>
      </c>
      <c r="C2" s="43">
        <v>4.3655863821103598</v>
      </c>
      <c r="D2" s="43">
        <v>7.7382095990540796</v>
      </c>
      <c r="E2" s="44">
        <f>1/(SQRT(2*PI()*$C2^2))</f>
        <v>9.1383435232492344E-2</v>
      </c>
      <c r="F2" s="44">
        <f t="shared" ref="F2:F39" si="0">EXP(-(($O$4-$B2)^2)/(2*($C2)^2))</f>
        <v>0.77208109576707962</v>
      </c>
      <c r="G2" s="53">
        <v>0.2</v>
      </c>
      <c r="H2" s="45">
        <f>MAX($D2*$E2*$F2,0.001)</f>
        <v>0.54597265004795537</v>
      </c>
      <c r="I2" s="46">
        <f t="shared" ref="I2:I39" si="1">G2-H2</f>
        <v>-0.34597265004795535</v>
      </c>
      <c r="J2" s="46">
        <f>(I2*I2)/(H2)</f>
        <v>0.21923639319788532</v>
      </c>
      <c r="K2" s="46"/>
      <c r="L2" s="46"/>
      <c r="M2" s="46"/>
      <c r="N2" s="47"/>
      <c r="O2" s="56"/>
    </row>
    <row r="3" spans="1:34" ht="16.8" x14ac:dyDescent="0.3">
      <c r="A3" s="42" t="s">
        <v>18</v>
      </c>
      <c r="B3" s="43">
        <v>5.2546860658698398</v>
      </c>
      <c r="C3" s="43">
        <v>1.86912890821021</v>
      </c>
      <c r="D3" s="43">
        <v>0.574650031577006</v>
      </c>
      <c r="E3" s="44">
        <f t="shared" ref="E3:E39" si="2">1/(SQRT(2*PI()*$C3^2))</f>
        <v>0.2134375422952722</v>
      </c>
      <c r="F3" s="44">
        <f t="shared" si="0"/>
        <v>0.99075966781208014</v>
      </c>
      <c r="G3" s="53">
        <v>0</v>
      </c>
      <c r="H3" s="45">
        <f>MAX($D3*$E3*$F3,0.001)</f>
        <v>0.12151854620874238</v>
      </c>
      <c r="I3" s="46">
        <f t="shared" si="1"/>
        <v>-0.12151854620874238</v>
      </c>
      <c r="J3" s="46">
        <f t="shared" ref="J3:J39" si="3">(I3*I3)/(H3)</f>
        <v>0.12151854620874238</v>
      </c>
      <c r="K3" s="46"/>
      <c r="L3" s="46"/>
      <c r="M3" s="46"/>
      <c r="N3" s="48"/>
      <c r="O3" s="57" t="s">
        <v>11</v>
      </c>
    </row>
    <row r="4" spans="1:34" ht="16.8" x14ac:dyDescent="0.3">
      <c r="A4" s="42" t="s">
        <v>19</v>
      </c>
      <c r="B4" s="43">
        <v>2.3156258188435501</v>
      </c>
      <c r="C4" s="43">
        <v>2.3940807281302598</v>
      </c>
      <c r="D4" s="43">
        <v>0.79274236605174198</v>
      </c>
      <c r="E4" s="44">
        <f t="shared" si="2"/>
        <v>0.1666369373905785</v>
      </c>
      <c r="F4" s="44">
        <f t="shared" si="0"/>
        <v>0.5333347462620962</v>
      </c>
      <c r="G4" s="53">
        <v>0</v>
      </c>
      <c r="H4" s="45">
        <f t="shared" ref="H4:H39" si="4">MAX($D4*$E4*$F4,0.001)</f>
        <v>7.0453605324714702E-2</v>
      </c>
      <c r="I4" s="46">
        <f t="shared" si="1"/>
        <v>-7.0453605324714702E-2</v>
      </c>
      <c r="J4" s="46">
        <f t="shared" si="3"/>
        <v>7.0453605324714702E-2</v>
      </c>
      <c r="K4" s="46"/>
      <c r="L4" s="46"/>
      <c r="M4" s="46"/>
      <c r="N4" s="47"/>
      <c r="O4" s="7">
        <v>5</v>
      </c>
    </row>
    <row r="5" spans="1:34" ht="15.6" x14ac:dyDescent="0.3">
      <c r="A5" s="42" t="s">
        <v>20</v>
      </c>
      <c r="B5" s="43">
        <v>6.9003694567173302</v>
      </c>
      <c r="C5" s="43">
        <v>1.64903727706853</v>
      </c>
      <c r="D5" s="43">
        <v>0.46918515692733398</v>
      </c>
      <c r="E5" s="44">
        <f t="shared" si="2"/>
        <v>0.24192435547037885</v>
      </c>
      <c r="F5" s="44">
        <f t="shared" si="0"/>
        <v>0.51477462934132123</v>
      </c>
      <c r="G5" s="53">
        <v>0.1</v>
      </c>
      <c r="H5" s="45">
        <f t="shared" si="4"/>
        <v>5.8430686874519265E-2</v>
      </c>
      <c r="I5" s="46">
        <f t="shared" si="1"/>
        <v>4.156931312548074E-2</v>
      </c>
      <c r="J5" s="46">
        <f t="shared" si="3"/>
        <v>2.9573634782613229E-2</v>
      </c>
      <c r="K5" s="46"/>
      <c r="L5" s="46"/>
      <c r="M5" s="46"/>
      <c r="N5" s="47"/>
      <c r="O5" s="56"/>
    </row>
    <row r="6" spans="1:34" ht="15.6" x14ac:dyDescent="0.3">
      <c r="A6" s="42" t="s">
        <v>55</v>
      </c>
      <c r="B6" s="43">
        <v>4.14517876286122</v>
      </c>
      <c r="C6" s="43">
        <v>4.1935124235795698</v>
      </c>
      <c r="D6" s="43">
        <v>3.4488846488960001</v>
      </c>
      <c r="E6" s="44">
        <f t="shared" si="2"/>
        <v>9.5133205796227679E-2</v>
      </c>
      <c r="F6" s="44">
        <f t="shared" si="0"/>
        <v>0.97943820270225501</v>
      </c>
      <c r="G6" s="53">
        <v>0.03</v>
      </c>
      <c r="H6" s="45">
        <f t="shared" si="4"/>
        <v>0.32135705637614015</v>
      </c>
      <c r="I6" s="46">
        <f t="shared" si="1"/>
        <v>-0.29135705637614018</v>
      </c>
      <c r="J6" s="46">
        <f t="shared" si="3"/>
        <v>0.26415767949034552</v>
      </c>
      <c r="K6" s="46"/>
      <c r="L6" s="46"/>
      <c r="M6" s="46"/>
      <c r="N6" s="47"/>
      <c r="O6" s="58"/>
    </row>
    <row r="7" spans="1:34" ht="15.6" x14ac:dyDescent="0.3">
      <c r="A7" s="42" t="s">
        <v>21</v>
      </c>
      <c r="B7" s="43">
        <v>-1.26401754592789</v>
      </c>
      <c r="C7" s="43">
        <v>4.8760145234387604</v>
      </c>
      <c r="D7" s="43">
        <v>3.1741465848553299</v>
      </c>
      <c r="E7" s="44">
        <f t="shared" si="2"/>
        <v>8.1817287147882126E-2</v>
      </c>
      <c r="F7" s="44">
        <f t="shared" si="0"/>
        <v>0.43815839752009766</v>
      </c>
      <c r="G7" s="53">
        <v>0</v>
      </c>
      <c r="H7" s="45">
        <f t="shared" si="4"/>
        <v>0.11378976325705142</v>
      </c>
      <c r="I7" s="46">
        <f t="shared" si="1"/>
        <v>-0.11378976325705142</v>
      </c>
      <c r="J7" s="46">
        <f t="shared" si="3"/>
        <v>0.11378976325705142</v>
      </c>
      <c r="K7" s="46"/>
      <c r="L7" s="46"/>
      <c r="M7" s="46"/>
      <c r="N7" s="47"/>
      <c r="O7" s="58"/>
    </row>
    <row r="8" spans="1:34" ht="15.6" x14ac:dyDescent="0.3">
      <c r="A8" s="42" t="s">
        <v>22</v>
      </c>
      <c r="B8" s="43">
        <v>7.2282686998163701</v>
      </c>
      <c r="C8" s="43">
        <v>2.6888140420217601</v>
      </c>
      <c r="D8" s="43">
        <v>0.48119476120550803</v>
      </c>
      <c r="E8" s="44">
        <f t="shared" si="2"/>
        <v>0.14837109378581717</v>
      </c>
      <c r="F8" s="44">
        <f t="shared" si="0"/>
        <v>0.70936378084787921</v>
      </c>
      <c r="G8" s="53">
        <v>0.05</v>
      </c>
      <c r="H8" s="45">
        <f t="shared" si="4"/>
        <v>5.0645305944859269E-2</v>
      </c>
      <c r="I8" s="46">
        <f t="shared" si="1"/>
        <v>-6.4530594485926601E-4</v>
      </c>
      <c r="J8" s="46">
        <f t="shared" si="3"/>
        <v>8.2222775576495174E-6</v>
      </c>
      <c r="K8" s="46"/>
      <c r="L8" s="46"/>
      <c r="M8" s="46"/>
      <c r="N8" s="47"/>
      <c r="O8" s="58"/>
    </row>
    <row r="9" spans="1:34" ht="15.6" x14ac:dyDescent="0.3">
      <c r="A9" s="42" t="s">
        <v>23</v>
      </c>
      <c r="B9" s="43">
        <v>9.3530679850848006</v>
      </c>
      <c r="C9" s="43">
        <v>2.29821576599169</v>
      </c>
      <c r="D9" s="43">
        <v>2.0827492972439199</v>
      </c>
      <c r="E9" s="44">
        <f t="shared" si="2"/>
        <v>0.17358782682847335</v>
      </c>
      <c r="F9" s="44">
        <f t="shared" si="0"/>
        <v>0.16632329405722057</v>
      </c>
      <c r="G9" s="53">
        <v>0.2</v>
      </c>
      <c r="H9" s="45">
        <f t="shared" si="4"/>
        <v>6.0132511148945113E-2</v>
      </c>
      <c r="I9" s="46">
        <f t="shared" si="1"/>
        <v>0.13986748885105491</v>
      </c>
      <c r="J9" s="46">
        <f t="shared" si="3"/>
        <v>0.32533007625514992</v>
      </c>
      <c r="K9" s="46"/>
      <c r="L9" s="46"/>
      <c r="M9" s="46"/>
      <c r="N9" s="47"/>
      <c r="O9" s="56"/>
    </row>
    <row r="10" spans="1:34" ht="15.6" x14ac:dyDescent="0.3">
      <c r="A10" s="42" t="s">
        <v>24</v>
      </c>
      <c r="B10" s="43">
        <v>6.8324340980663401</v>
      </c>
      <c r="C10" s="43">
        <v>6.0505268031740398</v>
      </c>
      <c r="D10" s="43">
        <v>7.1498636136499298</v>
      </c>
      <c r="E10" s="44">
        <f t="shared" si="2"/>
        <v>6.593513149832704E-2</v>
      </c>
      <c r="F10" s="44">
        <f t="shared" si="0"/>
        <v>0.95517504150290777</v>
      </c>
      <c r="G10" s="53">
        <v>0</v>
      </c>
      <c r="H10" s="45">
        <f t="shared" si="4"/>
        <v>0.45029549299603455</v>
      </c>
      <c r="I10" s="46">
        <f t="shared" si="1"/>
        <v>-0.45029549299603455</v>
      </c>
      <c r="J10" s="46">
        <f t="shared" si="3"/>
        <v>0.45029549299603455</v>
      </c>
      <c r="K10" s="46"/>
      <c r="L10" s="46"/>
      <c r="M10" s="46"/>
      <c r="N10" s="47"/>
      <c r="O10" s="59"/>
    </row>
    <row r="11" spans="1:34" ht="15.6" x14ac:dyDescent="0.3">
      <c r="A11" s="42" t="s">
        <v>25</v>
      </c>
      <c r="B11" s="43">
        <v>8.2800574366059507</v>
      </c>
      <c r="C11" s="43">
        <v>2.00177999895755</v>
      </c>
      <c r="D11" s="43">
        <v>0.59795912069253898</v>
      </c>
      <c r="E11" s="44">
        <f t="shared" si="2"/>
        <v>0.19929376885031647</v>
      </c>
      <c r="F11" s="44">
        <f t="shared" si="0"/>
        <v>0.26120324350131813</v>
      </c>
      <c r="G11" s="53">
        <v>0</v>
      </c>
      <c r="H11" s="45">
        <f t="shared" si="4"/>
        <v>3.1127466921776391E-2</v>
      </c>
      <c r="I11" s="46">
        <f t="shared" si="1"/>
        <v>-3.1127466921776391E-2</v>
      </c>
      <c r="J11" s="46">
        <f t="shared" si="3"/>
        <v>3.1127466921776391E-2</v>
      </c>
      <c r="K11" s="46"/>
      <c r="L11" s="46"/>
      <c r="M11" s="46"/>
      <c r="N11" s="47"/>
      <c r="O11" s="56"/>
    </row>
    <row r="12" spans="1:34" ht="15.6" x14ac:dyDescent="0.3">
      <c r="A12" s="42" t="s">
        <v>26</v>
      </c>
      <c r="B12" s="43">
        <v>7.9123679984896</v>
      </c>
      <c r="C12" s="43">
        <v>1.46344387715836</v>
      </c>
      <c r="D12" s="43">
        <v>0.26814927404544298</v>
      </c>
      <c r="E12" s="44">
        <f t="shared" si="2"/>
        <v>0.2726051108813809</v>
      </c>
      <c r="F12" s="44">
        <f t="shared" si="0"/>
        <v>0.13804080492840956</v>
      </c>
      <c r="G12" s="53">
        <v>0</v>
      </c>
      <c r="H12" s="45">
        <f t="shared" si="4"/>
        <v>1.0090625830435487E-2</v>
      </c>
      <c r="I12" s="46">
        <f t="shared" si="1"/>
        <v>-1.0090625830435487E-2</v>
      </c>
      <c r="J12" s="46">
        <f t="shared" si="3"/>
        <v>1.0090625830435487E-2</v>
      </c>
      <c r="K12" s="46"/>
      <c r="L12" s="46"/>
      <c r="M12" s="46"/>
      <c r="N12" s="47"/>
      <c r="O12" s="56"/>
    </row>
    <row r="13" spans="1:34" ht="15.6" x14ac:dyDescent="0.3">
      <c r="A13" s="42" t="s">
        <v>27</v>
      </c>
      <c r="B13" s="43">
        <v>8.3801511649578497</v>
      </c>
      <c r="C13" s="43">
        <v>2.2441077775637499</v>
      </c>
      <c r="D13" s="43">
        <v>3.3841757801133201</v>
      </c>
      <c r="E13" s="44">
        <f t="shared" si="2"/>
        <v>0.17777322657583441</v>
      </c>
      <c r="F13" s="44">
        <f t="shared" si="0"/>
        <v>0.32162460045740904</v>
      </c>
      <c r="G13" s="53">
        <v>0.3</v>
      </c>
      <c r="H13" s="45">
        <f t="shared" si="4"/>
        <v>0.19349445665517923</v>
      </c>
      <c r="I13" s="46">
        <f t="shared" si="1"/>
        <v>0.10650554334482076</v>
      </c>
      <c r="J13" s="46">
        <f t="shared" si="3"/>
        <v>5.8624060654049064E-2</v>
      </c>
      <c r="K13" s="46"/>
      <c r="L13" s="46"/>
      <c r="M13" s="46"/>
      <c r="N13" s="47"/>
      <c r="O13" s="56"/>
    </row>
    <row r="14" spans="1:34" ht="15.6" x14ac:dyDescent="0.3">
      <c r="A14" s="42" t="s">
        <v>28</v>
      </c>
      <c r="B14" s="43">
        <v>-10</v>
      </c>
      <c r="C14" s="43">
        <v>5.8882861916143403</v>
      </c>
      <c r="D14" s="43">
        <v>50.361017915514701</v>
      </c>
      <c r="E14" s="44">
        <f t="shared" si="2"/>
        <v>6.7751849590730939E-2</v>
      </c>
      <c r="F14" s="44">
        <f t="shared" si="0"/>
        <v>3.8980211986538636E-2</v>
      </c>
      <c r="G14" s="53">
        <v>0</v>
      </c>
      <c r="H14" s="45">
        <f t="shared" si="4"/>
        <v>0.13300251459776999</v>
      </c>
      <c r="I14" s="46">
        <f t="shared" si="1"/>
        <v>-0.13300251459776999</v>
      </c>
      <c r="J14" s="46">
        <f t="shared" si="3"/>
        <v>0.13300251459776999</v>
      </c>
      <c r="K14" s="46"/>
      <c r="L14" s="46"/>
      <c r="M14" s="46"/>
      <c r="N14" s="47"/>
      <c r="O14" s="56"/>
    </row>
    <row r="15" spans="1:34" ht="15.6" x14ac:dyDescent="0.3">
      <c r="A15" s="42" t="s">
        <v>29</v>
      </c>
      <c r="B15" s="43">
        <v>8.5831271373439808</v>
      </c>
      <c r="C15" s="43">
        <v>2.5663298887116599</v>
      </c>
      <c r="D15" s="43">
        <v>1.77202421340713</v>
      </c>
      <c r="E15" s="44">
        <f t="shared" si="2"/>
        <v>0.15545245455630349</v>
      </c>
      <c r="F15" s="44">
        <f t="shared" si="0"/>
        <v>0.37730678941725937</v>
      </c>
      <c r="G15" s="53">
        <v>0.1</v>
      </c>
      <c r="H15" s="45">
        <f t="shared" si="4"/>
        <v>0.10393500849663165</v>
      </c>
      <c r="I15" s="46">
        <f t="shared" si="1"/>
        <v>-3.9350084966316423E-3</v>
      </c>
      <c r="J15" s="46">
        <f t="shared" si="3"/>
        <v>1.4898052246818298E-4</v>
      </c>
      <c r="K15" s="46"/>
      <c r="L15" s="46"/>
      <c r="M15" s="46"/>
      <c r="N15" s="47"/>
      <c r="O15" s="56"/>
    </row>
    <row r="16" spans="1:34" ht="15.6" x14ac:dyDescent="0.3">
      <c r="A16" s="42" t="s">
        <v>30</v>
      </c>
      <c r="B16" s="43">
        <v>5.9507210203533401</v>
      </c>
      <c r="C16" s="43">
        <v>2.6292652164210102</v>
      </c>
      <c r="D16" s="43">
        <v>1.78209001866186</v>
      </c>
      <c r="E16" s="44">
        <f t="shared" si="2"/>
        <v>0.1517314715570908</v>
      </c>
      <c r="F16" s="44">
        <f t="shared" si="0"/>
        <v>0.93671673486786478</v>
      </c>
      <c r="G16" s="53">
        <v>0</v>
      </c>
      <c r="H16" s="45">
        <f t="shared" si="4"/>
        <v>0.25328740044870651</v>
      </c>
      <c r="I16" s="46">
        <f t="shared" si="1"/>
        <v>-0.25328740044870651</v>
      </c>
      <c r="J16" s="46">
        <f t="shared" si="3"/>
        <v>0.25328740044870651</v>
      </c>
      <c r="K16" s="46"/>
      <c r="L16" s="46"/>
      <c r="M16" s="46"/>
      <c r="N16" s="47"/>
      <c r="O16" s="56"/>
    </row>
    <row r="17" spans="1:15" ht="15.6" x14ac:dyDescent="0.3">
      <c r="A17" s="42" t="s">
        <v>31</v>
      </c>
      <c r="B17" s="43">
        <v>7.1068485412007503</v>
      </c>
      <c r="C17" s="43">
        <v>3.9867129739910401</v>
      </c>
      <c r="D17" s="43">
        <v>3.4551804732868101</v>
      </c>
      <c r="E17" s="44">
        <f t="shared" si="2"/>
        <v>0.10006797153547209</v>
      </c>
      <c r="F17" s="44">
        <f t="shared" si="0"/>
        <v>0.86967213960160517</v>
      </c>
      <c r="G17" s="53">
        <v>0.1</v>
      </c>
      <c r="H17" s="45">
        <f t="shared" si="4"/>
        <v>0.30069166540423142</v>
      </c>
      <c r="I17" s="46">
        <f t="shared" si="1"/>
        <v>-0.20069166540423142</v>
      </c>
      <c r="J17" s="46">
        <f t="shared" si="3"/>
        <v>0.13394832380397992</v>
      </c>
      <c r="K17" s="46"/>
      <c r="L17" s="46"/>
      <c r="M17" s="46"/>
      <c r="N17" s="47"/>
      <c r="O17" s="56"/>
    </row>
    <row r="18" spans="1:15" ht="15.6" x14ac:dyDescent="0.3">
      <c r="A18" s="42" t="s">
        <v>32</v>
      </c>
      <c r="B18" s="43">
        <v>-0.63970312279519104</v>
      </c>
      <c r="C18" s="43">
        <v>2.23237569518442</v>
      </c>
      <c r="D18" s="43">
        <v>6.3740036577671297</v>
      </c>
      <c r="E18" s="44">
        <f t="shared" si="2"/>
        <v>0.17870750038266989</v>
      </c>
      <c r="F18" s="44">
        <f t="shared" si="0"/>
        <v>4.1124338749234643E-2</v>
      </c>
      <c r="G18" s="53">
        <v>0</v>
      </c>
      <c r="H18" s="45">
        <f t="shared" si="4"/>
        <v>4.6844004769113635E-2</v>
      </c>
      <c r="I18" s="46">
        <f t="shared" si="1"/>
        <v>-4.6844004769113635E-2</v>
      </c>
      <c r="J18" s="46">
        <f t="shared" si="3"/>
        <v>4.6844004769113642E-2</v>
      </c>
      <c r="K18" s="46"/>
      <c r="L18" s="46"/>
      <c r="M18" s="46"/>
      <c r="N18" s="47"/>
      <c r="O18" s="56"/>
    </row>
    <row r="19" spans="1:15" ht="15.6" x14ac:dyDescent="0.3">
      <c r="A19" s="42" t="s">
        <v>33</v>
      </c>
      <c r="B19" s="43">
        <v>17.9001357298174</v>
      </c>
      <c r="C19" s="43">
        <v>6.40013817235217</v>
      </c>
      <c r="D19" s="43">
        <v>4.7130569380262299</v>
      </c>
      <c r="E19" s="44">
        <f t="shared" si="2"/>
        <v>6.2333385570457762E-2</v>
      </c>
      <c r="F19" s="44">
        <f t="shared" si="0"/>
        <v>0.1311613405754242</v>
      </c>
      <c r="G19" s="53">
        <v>0</v>
      </c>
      <c r="H19" s="45">
        <f t="shared" si="4"/>
        <v>3.8532682951257502E-2</v>
      </c>
      <c r="I19" s="46">
        <f>G19-H19</f>
        <v>-3.8532682951257502E-2</v>
      </c>
      <c r="J19" s="46">
        <f t="shared" si="3"/>
        <v>3.8532682951257502E-2</v>
      </c>
      <c r="K19" s="46"/>
      <c r="L19" s="46"/>
      <c r="M19" s="46"/>
      <c r="N19" s="47"/>
      <c r="O19" s="56"/>
    </row>
    <row r="20" spans="1:15" ht="15.6" x14ac:dyDescent="0.3">
      <c r="A20" s="42" t="s">
        <v>34</v>
      </c>
      <c r="B20" s="43">
        <v>7.8021394854121899</v>
      </c>
      <c r="C20" s="43">
        <v>2.57941430822568</v>
      </c>
      <c r="D20" s="43">
        <v>2.88389285224279</v>
      </c>
      <c r="E20" s="44">
        <f t="shared" si="2"/>
        <v>0.15466390146368381</v>
      </c>
      <c r="F20" s="44">
        <f t="shared" si="0"/>
        <v>0.55428565158669474</v>
      </c>
      <c r="G20" s="53">
        <v>0.15</v>
      </c>
      <c r="H20" s="45">
        <f t="shared" si="4"/>
        <v>0.24723031279590824</v>
      </c>
      <c r="I20" s="46">
        <f t="shared" si="1"/>
        <v>-9.7230312795908241E-2</v>
      </c>
      <c r="J20" s="46">
        <f t="shared" si="3"/>
        <v>3.8238570422367002E-2</v>
      </c>
      <c r="K20" s="46"/>
      <c r="L20" s="46"/>
      <c r="M20" s="46"/>
      <c r="N20" s="47"/>
      <c r="O20" s="56"/>
    </row>
    <row r="21" spans="1:15" ht="15.6" x14ac:dyDescent="0.3">
      <c r="A21" s="42" t="s">
        <v>35</v>
      </c>
      <c r="B21" s="43">
        <v>-3.9720069864862499</v>
      </c>
      <c r="C21" s="43">
        <v>2.6654529409118699</v>
      </c>
      <c r="D21" s="43">
        <v>20.219177310742701</v>
      </c>
      <c r="E21" s="44">
        <f t="shared" si="2"/>
        <v>0.14967147769825259</v>
      </c>
      <c r="F21" s="44">
        <f t="shared" si="0"/>
        <v>3.4648197438555367E-3</v>
      </c>
      <c r="G21" s="53">
        <v>0</v>
      </c>
      <c r="H21" s="45">
        <f t="shared" si="4"/>
        <v>1.0485355818389087E-2</v>
      </c>
      <c r="I21" s="46">
        <f t="shared" si="1"/>
        <v>-1.0485355818389087E-2</v>
      </c>
      <c r="J21" s="46">
        <f t="shared" si="3"/>
        <v>1.0485355818389087E-2</v>
      </c>
      <c r="K21" s="46"/>
      <c r="L21" s="46"/>
      <c r="M21" s="46"/>
      <c r="N21" s="47"/>
      <c r="O21" s="56"/>
    </row>
    <row r="22" spans="1:15" ht="15.6" x14ac:dyDescent="0.3">
      <c r="A22" s="42" t="s">
        <v>36</v>
      </c>
      <c r="B22" s="43">
        <v>0.70363234126891305</v>
      </c>
      <c r="C22" s="43">
        <v>3.07695961038675</v>
      </c>
      <c r="D22" s="43">
        <v>1.4947599170663699</v>
      </c>
      <c r="E22" s="44">
        <f t="shared" si="2"/>
        <v>0.12965470169148199</v>
      </c>
      <c r="F22" s="44">
        <f t="shared" si="0"/>
        <v>0.37725613893956916</v>
      </c>
      <c r="G22" s="53">
        <v>0</v>
      </c>
      <c r="H22" s="45">
        <f t="shared" si="4"/>
        <v>7.3113239888205103E-2</v>
      </c>
      <c r="I22" s="46">
        <f t="shared" si="1"/>
        <v>-7.3113239888205103E-2</v>
      </c>
      <c r="J22" s="46">
        <f t="shared" si="3"/>
        <v>7.3113239888205103E-2</v>
      </c>
      <c r="K22" s="46"/>
      <c r="L22" s="46"/>
      <c r="M22" s="46"/>
      <c r="N22" s="47"/>
      <c r="O22" s="56"/>
    </row>
    <row r="23" spans="1:15" ht="15.6" x14ac:dyDescent="0.3">
      <c r="A23" s="42" t="s">
        <v>37</v>
      </c>
      <c r="B23" s="43">
        <v>4.1105749207319002</v>
      </c>
      <c r="C23" s="43">
        <v>3.1992205112571601</v>
      </c>
      <c r="D23" s="43">
        <v>1.79895442163891</v>
      </c>
      <c r="E23" s="44">
        <f t="shared" si="2"/>
        <v>0.12469983828800379</v>
      </c>
      <c r="F23" s="44">
        <f t="shared" si="0"/>
        <v>0.96209158479482348</v>
      </c>
      <c r="G23" s="53">
        <v>0</v>
      </c>
      <c r="H23" s="45">
        <f t="shared" si="4"/>
        <v>0.2158253562534044</v>
      </c>
      <c r="I23" s="46">
        <f t="shared" si="1"/>
        <v>-0.2158253562534044</v>
      </c>
      <c r="J23" s="46">
        <f t="shared" si="3"/>
        <v>0.21582535625340443</v>
      </c>
      <c r="K23" s="46"/>
      <c r="L23" s="46"/>
      <c r="M23" s="46"/>
      <c r="N23" s="47"/>
      <c r="O23" s="56"/>
    </row>
    <row r="24" spans="1:15" ht="15.6" x14ac:dyDescent="0.3">
      <c r="A24" s="42" t="s">
        <v>38</v>
      </c>
      <c r="B24" s="43">
        <v>20</v>
      </c>
      <c r="C24" s="43">
        <v>6.4879962535716498</v>
      </c>
      <c r="D24" s="43">
        <v>23.7572963275502</v>
      </c>
      <c r="E24" s="44">
        <f t="shared" si="2"/>
        <v>6.1489289575624301E-2</v>
      </c>
      <c r="F24" s="44">
        <f t="shared" si="0"/>
        <v>6.9073518117507601E-2</v>
      </c>
      <c r="G24" s="53">
        <v>0</v>
      </c>
      <c r="H24" s="45">
        <f t="shared" si="4"/>
        <v>0.10090392654888741</v>
      </c>
      <c r="I24" s="46">
        <f>G24-H24</f>
        <v>-0.10090392654888741</v>
      </c>
      <c r="J24" s="46">
        <f t="shared" si="3"/>
        <v>0.10090392654888741</v>
      </c>
      <c r="K24" s="46"/>
      <c r="L24" s="46"/>
      <c r="M24" s="46"/>
      <c r="N24" s="47"/>
      <c r="O24" s="56"/>
    </row>
    <row r="25" spans="1:15" ht="15.6" x14ac:dyDescent="0.3">
      <c r="A25" s="42" t="s">
        <v>39</v>
      </c>
      <c r="B25" s="43">
        <v>-10</v>
      </c>
      <c r="C25" s="43">
        <v>8.5906478705745197</v>
      </c>
      <c r="D25" s="43">
        <v>30.066014803612301</v>
      </c>
      <c r="E25" s="44">
        <f t="shared" si="2"/>
        <v>4.6439137817291594E-2</v>
      </c>
      <c r="F25" s="44">
        <f t="shared" si="0"/>
        <v>0.21775033349946329</v>
      </c>
      <c r="G25" s="53">
        <v>0.05</v>
      </c>
      <c r="H25" s="45">
        <f t="shared" si="4"/>
        <v>0.30403168320176166</v>
      </c>
      <c r="I25" s="46">
        <f t="shared" si="1"/>
        <v>-0.25403168320176167</v>
      </c>
      <c r="J25" s="46">
        <f t="shared" si="3"/>
        <v>0.21225451042053201</v>
      </c>
      <c r="K25" s="46"/>
      <c r="L25" s="46"/>
      <c r="M25" s="46"/>
      <c r="N25" s="47"/>
      <c r="O25" s="56"/>
    </row>
    <row r="26" spans="1:15" ht="15.6" x14ac:dyDescent="0.3">
      <c r="A26" s="42" t="s">
        <v>40</v>
      </c>
      <c r="B26" s="43">
        <v>8.8247818774518691</v>
      </c>
      <c r="C26" s="43">
        <v>2.8208917749202702</v>
      </c>
      <c r="D26" s="43">
        <v>2.4410979497790799</v>
      </c>
      <c r="E26" s="44">
        <f t="shared" si="2"/>
        <v>0.14142417087685272</v>
      </c>
      <c r="F26" s="44">
        <f t="shared" si="0"/>
        <v>0.39883757408373877</v>
      </c>
      <c r="G26" s="53">
        <v>0</v>
      </c>
      <c r="H26" s="45">
        <f t="shared" si="4"/>
        <v>0.13769079683684157</v>
      </c>
      <c r="I26" s="46">
        <f t="shared" si="1"/>
        <v>-0.13769079683684157</v>
      </c>
      <c r="J26" s="46">
        <f t="shared" si="3"/>
        <v>0.13769079683684157</v>
      </c>
      <c r="K26" s="46"/>
      <c r="L26" s="46"/>
      <c r="M26" s="46"/>
      <c r="N26" s="47"/>
      <c r="O26" s="56"/>
    </row>
    <row r="27" spans="1:15" ht="15.6" x14ac:dyDescent="0.3">
      <c r="A27" s="42" t="s">
        <v>41</v>
      </c>
      <c r="B27" s="43">
        <v>16.3787623360205</v>
      </c>
      <c r="C27" s="43">
        <v>10</v>
      </c>
      <c r="D27" s="43">
        <v>5.6957538403964296</v>
      </c>
      <c r="E27" s="44">
        <f t="shared" si="2"/>
        <v>3.9894228040143268E-2</v>
      </c>
      <c r="F27" s="44">
        <f t="shared" si="0"/>
        <v>0.52341472208187168</v>
      </c>
      <c r="G27" s="53">
        <v>0</v>
      </c>
      <c r="H27" s="45">
        <f t="shared" si="4"/>
        <v>0.11893432478961076</v>
      </c>
      <c r="I27" s="46">
        <f t="shared" si="1"/>
        <v>-0.11893432478961076</v>
      </c>
      <c r="J27" s="46">
        <f t="shared" si="3"/>
        <v>0.11893432478961076</v>
      </c>
      <c r="K27" s="46"/>
      <c r="L27" s="46"/>
      <c r="M27" s="46"/>
      <c r="N27" s="47"/>
      <c r="O27" s="56"/>
    </row>
    <row r="28" spans="1:15" ht="15.6" x14ac:dyDescent="0.3">
      <c r="A28" s="42" t="s">
        <v>42</v>
      </c>
      <c r="B28" s="43">
        <v>7.8354868970855396</v>
      </c>
      <c r="C28" s="43">
        <v>1.5939218176196901</v>
      </c>
      <c r="D28" s="43">
        <v>0.70131125420706497</v>
      </c>
      <c r="E28" s="44">
        <f t="shared" si="2"/>
        <v>0.25028974193803299</v>
      </c>
      <c r="F28" s="44">
        <f t="shared" si="0"/>
        <v>0.20550007664024778</v>
      </c>
      <c r="G28" s="53">
        <v>0</v>
      </c>
      <c r="H28" s="45">
        <f t="shared" si="4"/>
        <v>3.6071636590070712E-2</v>
      </c>
      <c r="I28" s="46">
        <f t="shared" si="1"/>
        <v>-3.6071636590070712E-2</v>
      </c>
      <c r="J28" s="46">
        <f t="shared" si="3"/>
        <v>3.6071636590070712E-2</v>
      </c>
      <c r="K28" s="46"/>
      <c r="L28" s="46"/>
      <c r="M28" s="46"/>
      <c r="N28" s="47"/>
      <c r="O28" s="56"/>
    </row>
    <row r="29" spans="1:15" ht="15.6" x14ac:dyDescent="0.3">
      <c r="A29" s="42" t="s">
        <v>43</v>
      </c>
      <c r="B29" s="43">
        <v>7.93085559957653</v>
      </c>
      <c r="C29" s="43">
        <v>3.2884744592692701</v>
      </c>
      <c r="D29" s="43">
        <v>7.9591250059935597</v>
      </c>
      <c r="E29" s="44">
        <f t="shared" si="2"/>
        <v>0.12131530451055454</v>
      </c>
      <c r="F29" s="44">
        <f t="shared" si="0"/>
        <v>0.67222375626936048</v>
      </c>
      <c r="G29" s="53">
        <v>0.4</v>
      </c>
      <c r="H29" s="45">
        <f t="shared" si="4"/>
        <v>0.64907483967852952</v>
      </c>
      <c r="I29" s="46">
        <f t="shared" si="1"/>
        <v>-0.2490748396785295</v>
      </c>
      <c r="J29" s="46">
        <f t="shared" si="3"/>
        <v>9.5579541785368205E-2</v>
      </c>
      <c r="K29" s="46"/>
      <c r="L29" s="46"/>
      <c r="M29" s="46"/>
      <c r="N29" s="47"/>
      <c r="O29" s="56"/>
    </row>
    <row r="30" spans="1:15" ht="15.6" x14ac:dyDescent="0.3">
      <c r="A30" s="42" t="s">
        <v>44</v>
      </c>
      <c r="B30" s="43">
        <v>6.2053775706594099</v>
      </c>
      <c r="C30" s="43">
        <v>2.67366412474576</v>
      </c>
      <c r="D30" s="43">
        <v>0.81611575360856503</v>
      </c>
      <c r="E30" s="44">
        <f t="shared" si="2"/>
        <v>0.14921181636431924</v>
      </c>
      <c r="F30" s="44">
        <f t="shared" si="0"/>
        <v>0.90336783688283484</v>
      </c>
      <c r="G30" s="53">
        <v>0</v>
      </c>
      <c r="H30" s="45">
        <f t="shared" si="4"/>
        <v>0.11000681791588952</v>
      </c>
      <c r="I30" s="46">
        <f t="shared" si="1"/>
        <v>-0.11000681791588952</v>
      </c>
      <c r="J30" s="46">
        <f t="shared" si="3"/>
        <v>0.11000681791588952</v>
      </c>
      <c r="K30" s="46"/>
      <c r="L30" s="46"/>
      <c r="M30" s="46"/>
      <c r="N30" s="47"/>
      <c r="O30" s="56"/>
    </row>
    <row r="31" spans="1:15" ht="15.6" x14ac:dyDescent="0.3">
      <c r="A31" s="42" t="s">
        <v>45</v>
      </c>
      <c r="B31" s="43">
        <v>8.0077803337595004</v>
      </c>
      <c r="C31" s="43">
        <v>2.8985406959886499</v>
      </c>
      <c r="D31" s="43">
        <v>4.0838672736614203</v>
      </c>
      <c r="E31" s="44">
        <f t="shared" si="2"/>
        <v>0.13763556294156473</v>
      </c>
      <c r="F31" s="44">
        <f t="shared" si="0"/>
        <v>0.58368256864762369</v>
      </c>
      <c r="G31" s="53">
        <v>0</v>
      </c>
      <c r="H31" s="45">
        <f t="shared" si="4"/>
        <v>0.32807943325486183</v>
      </c>
      <c r="I31" s="46">
        <f t="shared" si="1"/>
        <v>-0.32807943325486183</v>
      </c>
      <c r="J31" s="46">
        <f t="shared" si="3"/>
        <v>0.32807943325486183</v>
      </c>
      <c r="K31" s="46"/>
      <c r="L31" s="46"/>
      <c r="M31" s="46"/>
      <c r="N31" s="47"/>
      <c r="O31" s="56"/>
    </row>
    <row r="32" spans="1:15" ht="15.6" x14ac:dyDescent="0.3">
      <c r="A32" s="42" t="s">
        <v>46</v>
      </c>
      <c r="B32" s="43">
        <v>9.0772477764489992</v>
      </c>
      <c r="C32" s="43">
        <v>3.6427409780601399</v>
      </c>
      <c r="D32" s="43">
        <v>1.7931670660661601</v>
      </c>
      <c r="E32" s="44">
        <f t="shared" si="2"/>
        <v>0.10951705949015361</v>
      </c>
      <c r="F32" s="44">
        <f t="shared" si="0"/>
        <v>0.53451576167815551</v>
      </c>
      <c r="G32" s="53">
        <v>0.08</v>
      </c>
      <c r="H32" s="45">
        <f t="shared" si="4"/>
        <v>0.10496947969764213</v>
      </c>
      <c r="I32" s="46">
        <f t="shared" si="1"/>
        <v>-2.4969479697642127E-2</v>
      </c>
      <c r="J32" s="46">
        <f t="shared" si="3"/>
        <v>5.939582802228247E-3</v>
      </c>
      <c r="K32" s="46"/>
      <c r="L32" s="46"/>
      <c r="M32" s="46"/>
      <c r="N32" s="47"/>
      <c r="O32" s="56"/>
    </row>
    <row r="33" spans="1:15" ht="15.6" x14ac:dyDescent="0.3">
      <c r="A33" s="42" t="s">
        <v>47</v>
      </c>
      <c r="B33" s="43">
        <v>8.3201840485281195</v>
      </c>
      <c r="C33" s="43">
        <v>3.8055437483880099</v>
      </c>
      <c r="D33" s="43">
        <v>8.9862298971559103</v>
      </c>
      <c r="E33" s="44">
        <f t="shared" si="2"/>
        <v>0.10483187338745498</v>
      </c>
      <c r="F33" s="44">
        <f t="shared" si="0"/>
        <v>0.68345594716604452</v>
      </c>
      <c r="G33" s="53">
        <v>0</v>
      </c>
      <c r="H33" s="45">
        <f t="shared" si="4"/>
        <v>0.6438451059943695</v>
      </c>
      <c r="I33" s="46">
        <f t="shared" si="1"/>
        <v>-0.6438451059943695</v>
      </c>
      <c r="J33" s="46">
        <f t="shared" si="3"/>
        <v>0.6438451059943695</v>
      </c>
      <c r="K33" s="46"/>
      <c r="L33" s="46"/>
      <c r="M33" s="46"/>
      <c r="N33" s="47"/>
      <c r="O33" s="56"/>
    </row>
    <row r="34" spans="1:15" ht="15.6" x14ac:dyDescent="0.3">
      <c r="A34" s="42" t="s">
        <v>48</v>
      </c>
      <c r="B34" s="43">
        <v>8.1415255643428903</v>
      </c>
      <c r="C34" s="43">
        <v>2.88799254951252</v>
      </c>
      <c r="D34" s="43">
        <v>0.59640097116656798</v>
      </c>
      <c r="E34" s="44">
        <f t="shared" si="2"/>
        <v>0.13813826509655378</v>
      </c>
      <c r="F34" s="44">
        <f t="shared" si="0"/>
        <v>0.55341777556474525</v>
      </c>
      <c r="G34" s="53">
        <v>0</v>
      </c>
      <c r="H34" s="45">
        <f t="shared" si="4"/>
        <v>4.5593763660968581E-2</v>
      </c>
      <c r="I34" s="46">
        <f t="shared" si="1"/>
        <v>-4.5593763660968581E-2</v>
      </c>
      <c r="J34" s="46">
        <f t="shared" si="3"/>
        <v>4.5593763660968581E-2</v>
      </c>
      <c r="K34" s="46"/>
      <c r="L34" s="46"/>
      <c r="M34" s="46"/>
      <c r="N34" s="47"/>
      <c r="O34" s="56"/>
    </row>
    <row r="35" spans="1:15" ht="15.6" x14ac:dyDescent="0.3">
      <c r="A35" s="42" t="s">
        <v>49</v>
      </c>
      <c r="B35" s="43">
        <v>8.2695240540487305</v>
      </c>
      <c r="C35" s="43">
        <v>2.5433879523560199</v>
      </c>
      <c r="D35" s="43">
        <v>1.67178154941375</v>
      </c>
      <c r="E35" s="44">
        <f t="shared" si="2"/>
        <v>0.15685467096432534</v>
      </c>
      <c r="F35" s="44">
        <f t="shared" si="0"/>
        <v>0.4376855541369355</v>
      </c>
      <c r="G35" s="53">
        <v>0.2</v>
      </c>
      <c r="H35" s="45">
        <f t="shared" si="4"/>
        <v>0.11477285813249009</v>
      </c>
      <c r="I35" s="46">
        <f t="shared" si="1"/>
        <v>8.5227141867509917E-2</v>
      </c>
      <c r="J35" s="46">
        <f t="shared" si="3"/>
        <v>6.3287312253910419E-2</v>
      </c>
      <c r="K35" s="46"/>
      <c r="L35" s="46"/>
      <c r="M35" s="46"/>
      <c r="N35" s="47"/>
      <c r="O35" s="56"/>
    </row>
    <row r="36" spans="1:15" ht="15.6" x14ac:dyDescent="0.3">
      <c r="A36" s="42" t="s">
        <v>50</v>
      </c>
      <c r="B36" s="43">
        <v>6.5667544497384496</v>
      </c>
      <c r="C36" s="43">
        <v>2.3167437222215099</v>
      </c>
      <c r="D36" s="43">
        <v>1.3301354484082399</v>
      </c>
      <c r="E36" s="44">
        <f t="shared" si="2"/>
        <v>0.1721995732954397</v>
      </c>
      <c r="F36" s="44">
        <f t="shared" si="0"/>
        <v>0.79558823003890966</v>
      </c>
      <c r="G36" s="53">
        <v>0</v>
      </c>
      <c r="H36" s="45">
        <f t="shared" si="4"/>
        <v>0.18222849488865581</v>
      </c>
      <c r="I36" s="46">
        <f t="shared" si="1"/>
        <v>-0.18222849488865581</v>
      </c>
      <c r="J36" s="46">
        <f t="shared" si="3"/>
        <v>0.18222849488865581</v>
      </c>
      <c r="K36" s="46"/>
      <c r="L36" s="46"/>
      <c r="M36" s="46"/>
      <c r="N36" s="47"/>
      <c r="O36" s="56"/>
    </row>
    <row r="37" spans="1:15" ht="15.6" x14ac:dyDescent="0.3">
      <c r="A37" s="42" t="s">
        <v>51</v>
      </c>
      <c r="B37" s="43">
        <v>8.8549589572022303</v>
      </c>
      <c r="C37" s="43">
        <v>1.9632735485405599</v>
      </c>
      <c r="D37" s="43">
        <v>0.94397618657758398</v>
      </c>
      <c r="E37" s="44">
        <f t="shared" si="2"/>
        <v>0.20320259532758167</v>
      </c>
      <c r="F37" s="44">
        <f t="shared" si="0"/>
        <v>0.14547697118609218</v>
      </c>
      <c r="G37" s="53">
        <v>0</v>
      </c>
      <c r="H37" s="45">
        <f t="shared" si="4"/>
        <v>2.7905161455827852E-2</v>
      </c>
      <c r="I37" s="46">
        <f t="shared" si="1"/>
        <v>-2.7905161455827852E-2</v>
      </c>
      <c r="J37" s="46">
        <f t="shared" si="3"/>
        <v>2.7905161455827852E-2</v>
      </c>
      <c r="K37" s="46"/>
      <c r="L37" s="46"/>
      <c r="M37" s="46"/>
      <c r="N37" s="47"/>
      <c r="O37" s="56"/>
    </row>
    <row r="38" spans="1:15" ht="15.6" x14ac:dyDescent="0.3">
      <c r="A38" s="42" t="s">
        <v>52</v>
      </c>
      <c r="B38" s="43">
        <v>8.4026797564043392</v>
      </c>
      <c r="C38" s="43">
        <v>2.26607865469648</v>
      </c>
      <c r="D38" s="43">
        <v>2.9178808947848598</v>
      </c>
      <c r="E38" s="44">
        <f t="shared" si="2"/>
        <v>0.17604961750759143</v>
      </c>
      <c r="F38" s="44">
        <f t="shared" si="0"/>
        <v>0.32388754608353254</v>
      </c>
      <c r="G38" s="53">
        <v>0</v>
      </c>
      <c r="H38" s="45">
        <f t="shared" si="4"/>
        <v>0.16637838155239926</v>
      </c>
      <c r="I38" s="46">
        <f t="shared" si="1"/>
        <v>-0.16637838155239926</v>
      </c>
      <c r="J38" s="46">
        <f t="shared" si="3"/>
        <v>0.16637838155239926</v>
      </c>
      <c r="K38" s="46"/>
      <c r="L38" s="46"/>
      <c r="M38" s="46"/>
      <c r="N38" s="47"/>
      <c r="O38" s="56"/>
    </row>
    <row r="39" spans="1:15" ht="15.6" x14ac:dyDescent="0.3">
      <c r="A39" s="42" t="s">
        <v>53</v>
      </c>
      <c r="B39" s="43">
        <v>6.9560242777444001</v>
      </c>
      <c r="C39" s="43">
        <v>2.80399144949781</v>
      </c>
      <c r="D39" s="43">
        <v>0.82033714781478395</v>
      </c>
      <c r="E39" s="44">
        <f t="shared" si="2"/>
        <v>0.14227656809470035</v>
      </c>
      <c r="F39" s="44">
        <f t="shared" si="0"/>
        <v>0.78402616190727858</v>
      </c>
      <c r="G39" s="53">
        <v>0</v>
      </c>
      <c r="H39" s="45">
        <f t="shared" si="4"/>
        <v>9.1507420672773052E-2</v>
      </c>
      <c r="I39" s="46">
        <f t="shared" si="1"/>
        <v>-9.1507420672773052E-2</v>
      </c>
      <c r="J39" s="46">
        <f t="shared" si="3"/>
        <v>9.1507420672773052E-2</v>
      </c>
      <c r="K39" s="46"/>
      <c r="L39" s="46"/>
      <c r="M39" s="46"/>
      <c r="N39" s="47"/>
    </row>
    <row r="40" spans="1:15" x14ac:dyDescent="0.25">
      <c r="B40" s="50"/>
      <c r="C40" s="50"/>
      <c r="D40" s="50"/>
      <c r="E40" s="50"/>
      <c r="F40" s="50"/>
      <c r="G40" s="54"/>
      <c r="H40" s="51"/>
      <c r="I40" s="51"/>
      <c r="J40" s="51"/>
      <c r="K40" s="51"/>
      <c r="L40" s="51"/>
      <c r="M40" s="51"/>
    </row>
    <row r="41" spans="1:15" x14ac:dyDescent="0.25">
      <c r="B41" s="50"/>
      <c r="C41" s="50"/>
      <c r="D41" s="50"/>
      <c r="E41" s="50"/>
      <c r="F41" s="50"/>
      <c r="G41" s="54"/>
      <c r="H41" s="51"/>
      <c r="I41" s="51"/>
      <c r="J41" s="46">
        <f>SUM(J2:J39)</f>
        <v>5.0038382080952122</v>
      </c>
      <c r="K41" s="46"/>
      <c r="L41" s="46"/>
      <c r="M41" s="46"/>
      <c r="N41" s="47"/>
    </row>
  </sheetData>
  <sortState ref="A2:E41">
    <sortCondition ref="A2:A41"/>
  </sortState>
  <phoneticPr fontId="3" type="noConversion"/>
  <pageMargins left="0.75" right="0.75" top="1" bottom="1" header="0.5" footer="0.5"/>
  <pageSetup orientation="portrait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P56"/>
  <sheetViews>
    <sheetView zoomScale="120" zoomScaleNormal="120" workbookViewId="0">
      <pane ySplit="1" topLeftCell="A2" activePane="bottomLeft" state="frozen"/>
      <selection pane="bottomLeft"/>
    </sheetView>
  </sheetViews>
  <sheetFormatPr defaultColWidth="9.109375" defaultRowHeight="13.2" x14ac:dyDescent="0.25"/>
  <cols>
    <col min="1" max="1" width="10.5546875" style="1" customWidth="1"/>
    <col min="2" max="2" width="6.6640625" style="1" customWidth="1"/>
    <col min="3" max="4" width="7" style="1" customWidth="1"/>
    <col min="5" max="5" width="7" style="12" customWidth="1"/>
    <col min="6" max="6" width="4.5546875" style="12" bestFit="1" customWidth="1"/>
    <col min="7" max="7" width="11.88671875" style="66" bestFit="1" customWidth="1"/>
    <col min="8" max="8" width="9.109375" style="12" customWidth="1"/>
    <col min="9" max="9" width="8.6640625" style="1" customWidth="1"/>
    <col min="10" max="10" width="4.88671875" style="13" bestFit="1" customWidth="1"/>
    <col min="11" max="11" width="6.5546875" style="13" bestFit="1" customWidth="1"/>
    <col min="12" max="12" width="5.6640625" style="13" bestFit="1" customWidth="1"/>
    <col min="13" max="13" width="7.6640625" style="13" bestFit="1" customWidth="1"/>
    <col min="14" max="14" width="10.33203125" style="13" bestFit="1" customWidth="1"/>
    <col min="15" max="15" width="9.109375" style="72" customWidth="1"/>
    <col min="16" max="16" width="8.6640625" style="15" bestFit="1" customWidth="1"/>
    <col min="17" max="17" width="2.109375" style="1" customWidth="1"/>
    <col min="18" max="16384" width="9.109375" style="1"/>
  </cols>
  <sheetData>
    <row r="1" spans="1:16" s="8" customFormat="1" ht="15.6" x14ac:dyDescent="0.25">
      <c r="A1" s="16" t="s">
        <v>0</v>
      </c>
      <c r="B1" s="3" t="s">
        <v>12</v>
      </c>
      <c r="C1" s="3" t="s">
        <v>54</v>
      </c>
      <c r="D1" s="3" t="s">
        <v>13</v>
      </c>
      <c r="E1" s="3" t="s">
        <v>14</v>
      </c>
      <c r="F1" s="3" t="s">
        <v>16</v>
      </c>
      <c r="G1" s="61" t="s">
        <v>56</v>
      </c>
      <c r="H1" s="17" t="s">
        <v>5</v>
      </c>
      <c r="I1" s="17" t="s">
        <v>6</v>
      </c>
      <c r="J1" s="18" t="s">
        <v>1</v>
      </c>
      <c r="K1" s="18" t="s">
        <v>9</v>
      </c>
      <c r="L1" s="18" t="s">
        <v>2</v>
      </c>
      <c r="M1" s="3" t="s">
        <v>3</v>
      </c>
      <c r="N1" s="3" t="s">
        <v>4</v>
      </c>
      <c r="O1" s="67"/>
      <c r="P1" s="19" t="s">
        <v>7</v>
      </c>
    </row>
    <row r="2" spans="1:16" ht="15.6" x14ac:dyDescent="0.3">
      <c r="A2" s="4" t="s">
        <v>17</v>
      </c>
      <c r="B2" s="5">
        <v>1.86001917695542</v>
      </c>
      <c r="C2" s="5">
        <v>4.3655863821103598</v>
      </c>
      <c r="D2" s="5">
        <v>7.7382095990540796</v>
      </c>
      <c r="E2" s="20">
        <f t="shared" ref="E2:E39" si="0">1/(SQRT(2*PI()*$C2^2))</f>
        <v>9.1383435232492344E-2</v>
      </c>
      <c r="F2" s="20">
        <f t="shared" ref="F2:F39" si="1">EXP(-(($O$4-$B2)^2)/(2*($C2)^2))</f>
        <v>0.77208109576707962</v>
      </c>
      <c r="G2" s="62">
        <v>0</v>
      </c>
      <c r="H2" s="9">
        <f t="shared" ref="H2:H39" si="2">IF(G2&gt;0,1,0)</f>
        <v>0</v>
      </c>
      <c r="I2" s="10">
        <f t="shared" ref="I2:I39" si="3">IF(H2=1,0,1)</f>
        <v>1</v>
      </c>
      <c r="J2" s="6">
        <f t="shared" ref="J2:J39" si="4">IF(D2*E2*F2&gt;1,1,D2*E2*F2)</f>
        <v>0.54597265004795537</v>
      </c>
      <c r="K2" s="6">
        <f t="shared" ref="K2:K39" si="5">IF(J2=0,0.001,J2)</f>
        <v>0.54597265004795537</v>
      </c>
      <c r="L2" s="6">
        <f t="shared" ref="L2:L39" si="6">1.0001-K2</f>
        <v>0.45412734995204462</v>
      </c>
      <c r="M2" s="6">
        <f t="shared" ref="M2:M39" si="7">LOG(K2)</f>
        <v>-0.26282911229664541</v>
      </c>
      <c r="N2" s="6">
        <f t="shared" ref="N2:N39" si="8">LOG(L2)</f>
        <v>-0.34282234179960563</v>
      </c>
      <c r="O2" s="68"/>
      <c r="P2" s="2">
        <f t="shared" ref="P2:P39" si="9">H2*M2+I2*N2</f>
        <v>-0.34282234179960563</v>
      </c>
    </row>
    <row r="3" spans="1:16" ht="16.8" x14ac:dyDescent="0.3">
      <c r="A3" s="4" t="s">
        <v>18</v>
      </c>
      <c r="B3" s="5">
        <v>5.2546860658698398</v>
      </c>
      <c r="C3" s="5">
        <v>1.86912890821021</v>
      </c>
      <c r="D3" s="5">
        <v>0.574650031577006</v>
      </c>
      <c r="E3" s="20">
        <f t="shared" si="0"/>
        <v>0.2134375422952722</v>
      </c>
      <c r="F3" s="20">
        <f t="shared" si="1"/>
        <v>0.99075966781208014</v>
      </c>
      <c r="G3" s="62">
        <v>2</v>
      </c>
      <c r="H3" s="9">
        <f t="shared" si="2"/>
        <v>1</v>
      </c>
      <c r="I3" s="10">
        <f t="shared" si="3"/>
        <v>0</v>
      </c>
      <c r="J3" s="6">
        <f t="shared" si="4"/>
        <v>0.12151854620874238</v>
      </c>
      <c r="K3" s="6">
        <f t="shared" si="5"/>
        <v>0.12151854620874238</v>
      </c>
      <c r="L3" s="6">
        <f t="shared" si="6"/>
        <v>0.87858145379125763</v>
      </c>
      <c r="M3" s="6">
        <f t="shared" si="7"/>
        <v>-0.91535743481098553</v>
      </c>
      <c r="N3" s="6">
        <f t="shared" si="8"/>
        <v>-5.6217968611250287E-2</v>
      </c>
      <c r="O3" s="69" t="s">
        <v>11</v>
      </c>
      <c r="P3" s="2">
        <f t="shared" si="9"/>
        <v>-0.91535743481098553</v>
      </c>
    </row>
    <row r="4" spans="1:16" ht="16.8" x14ac:dyDescent="0.3">
      <c r="A4" s="4" t="s">
        <v>19</v>
      </c>
      <c r="B4" s="5">
        <v>2.3156258188435501</v>
      </c>
      <c r="C4" s="5">
        <v>2.3940807281302598</v>
      </c>
      <c r="D4" s="5">
        <v>0.79274236605174198</v>
      </c>
      <c r="E4" s="20">
        <f t="shared" si="0"/>
        <v>0.1666369373905785</v>
      </c>
      <c r="F4" s="20">
        <f t="shared" si="1"/>
        <v>0.5333347462620962</v>
      </c>
      <c r="G4" s="62">
        <v>0</v>
      </c>
      <c r="H4" s="9">
        <f t="shared" si="2"/>
        <v>0</v>
      </c>
      <c r="I4" s="10">
        <f t="shared" si="3"/>
        <v>1</v>
      </c>
      <c r="J4" s="6">
        <f t="shared" si="4"/>
        <v>7.0453605324714702E-2</v>
      </c>
      <c r="K4" s="6">
        <f t="shared" si="5"/>
        <v>7.0453605324714702E-2</v>
      </c>
      <c r="L4" s="6">
        <f t="shared" si="6"/>
        <v>0.92964639467528531</v>
      </c>
      <c r="M4" s="6">
        <f t="shared" si="7"/>
        <v>-1.1520967778198381</v>
      </c>
      <c r="N4" s="6">
        <f t="shared" si="8"/>
        <v>-3.1682210632871265E-2</v>
      </c>
      <c r="O4" s="70">
        <v>5</v>
      </c>
      <c r="P4" s="2">
        <f t="shared" si="9"/>
        <v>-3.1682210632871265E-2</v>
      </c>
    </row>
    <row r="5" spans="1:16" ht="15.6" x14ac:dyDescent="0.3">
      <c r="A5" s="4" t="s">
        <v>20</v>
      </c>
      <c r="B5" s="5">
        <v>6.9003694567173302</v>
      </c>
      <c r="C5" s="5">
        <v>1.64903727706853</v>
      </c>
      <c r="D5" s="5">
        <v>0.46918515692733398</v>
      </c>
      <c r="E5" s="20">
        <f t="shared" si="0"/>
        <v>0.24192435547037885</v>
      </c>
      <c r="F5" s="20">
        <f t="shared" si="1"/>
        <v>0.51477462934132123</v>
      </c>
      <c r="G5" s="62">
        <v>0</v>
      </c>
      <c r="H5" s="9">
        <f t="shared" si="2"/>
        <v>0</v>
      </c>
      <c r="I5" s="10">
        <f t="shared" si="3"/>
        <v>1</v>
      </c>
      <c r="J5" s="6">
        <f t="shared" si="4"/>
        <v>5.8430686874519265E-2</v>
      </c>
      <c r="K5" s="6">
        <f t="shared" si="5"/>
        <v>5.8430686874519265E-2</v>
      </c>
      <c r="L5" s="6">
        <f t="shared" si="6"/>
        <v>0.94166931312548074</v>
      </c>
      <c r="M5" s="6">
        <f t="shared" si="7"/>
        <v>-1.2333590083660952</v>
      </c>
      <c r="N5" s="6">
        <f t="shared" si="8"/>
        <v>-2.6101582025255209E-2</v>
      </c>
      <c r="O5" s="71"/>
      <c r="P5" s="2">
        <f t="shared" si="9"/>
        <v>-2.6101582025255209E-2</v>
      </c>
    </row>
    <row r="6" spans="1:16" ht="15.6" x14ac:dyDescent="0.3">
      <c r="A6" s="4" t="s">
        <v>55</v>
      </c>
      <c r="B6" s="5">
        <v>4.14517876286122</v>
      </c>
      <c r="C6" s="5">
        <v>4.1935124235795698</v>
      </c>
      <c r="D6" s="5">
        <v>3.4488846488960001</v>
      </c>
      <c r="E6" s="20">
        <f t="shared" si="0"/>
        <v>9.5133205796227679E-2</v>
      </c>
      <c r="F6" s="20">
        <f t="shared" si="1"/>
        <v>0.97943820270225501</v>
      </c>
      <c r="G6" s="62">
        <v>2</v>
      </c>
      <c r="H6" s="9">
        <f t="shared" si="2"/>
        <v>1</v>
      </c>
      <c r="I6" s="10">
        <f t="shared" si="3"/>
        <v>0</v>
      </c>
      <c r="J6" s="6">
        <f t="shared" si="4"/>
        <v>0.32135705637614015</v>
      </c>
      <c r="K6" s="6">
        <f t="shared" si="5"/>
        <v>0.32135705637614015</v>
      </c>
      <c r="L6" s="6">
        <f t="shared" si="6"/>
        <v>0.6787429436238599</v>
      </c>
      <c r="M6" s="6">
        <f t="shared" si="7"/>
        <v>-0.49301215938646148</v>
      </c>
      <c r="N6" s="6">
        <f t="shared" si="8"/>
        <v>-0.16829467241031534</v>
      </c>
      <c r="O6" s="68"/>
      <c r="P6" s="2">
        <f t="shared" si="9"/>
        <v>-0.49301215938646148</v>
      </c>
    </row>
    <row r="7" spans="1:16" ht="15.6" x14ac:dyDescent="0.3">
      <c r="A7" s="4" t="s">
        <v>21</v>
      </c>
      <c r="B7" s="5">
        <v>-1.26401754592789</v>
      </c>
      <c r="C7" s="5">
        <v>4.8760145234387604</v>
      </c>
      <c r="D7" s="5">
        <v>3.1741465848553299</v>
      </c>
      <c r="E7" s="20">
        <f t="shared" si="0"/>
        <v>8.1817287147882126E-2</v>
      </c>
      <c r="F7" s="20">
        <f t="shared" si="1"/>
        <v>0.43815839752009766</v>
      </c>
      <c r="G7" s="62">
        <v>0</v>
      </c>
      <c r="H7" s="9">
        <f t="shared" si="2"/>
        <v>0</v>
      </c>
      <c r="I7" s="10">
        <f t="shared" si="3"/>
        <v>1</v>
      </c>
      <c r="J7" s="6">
        <f t="shared" si="4"/>
        <v>0.11378976325705142</v>
      </c>
      <c r="K7" s="6">
        <f t="shared" si="5"/>
        <v>0.11378976325705142</v>
      </c>
      <c r="L7" s="6">
        <f t="shared" si="6"/>
        <v>0.88631023674294851</v>
      </c>
      <c r="M7" s="6">
        <f t="shared" si="7"/>
        <v>-0.94389680613904758</v>
      </c>
      <c r="N7" s="6">
        <f t="shared" si="8"/>
        <v>-5.2414234634184577E-2</v>
      </c>
      <c r="O7" s="68"/>
      <c r="P7" s="2">
        <f t="shared" si="9"/>
        <v>-5.2414234634184577E-2</v>
      </c>
    </row>
    <row r="8" spans="1:16" ht="15.6" x14ac:dyDescent="0.3">
      <c r="A8" s="4" t="s">
        <v>22</v>
      </c>
      <c r="B8" s="5">
        <v>7.2282686998163701</v>
      </c>
      <c r="C8" s="5">
        <v>2.6888140420217601</v>
      </c>
      <c r="D8" s="5">
        <v>0.48119476120550803</v>
      </c>
      <c r="E8" s="20">
        <f t="shared" si="0"/>
        <v>0.14837109378581717</v>
      </c>
      <c r="F8" s="20">
        <f t="shared" si="1"/>
        <v>0.70936378084787921</v>
      </c>
      <c r="G8" s="62">
        <v>3</v>
      </c>
      <c r="H8" s="9">
        <f t="shared" si="2"/>
        <v>1</v>
      </c>
      <c r="I8" s="10">
        <f t="shared" si="3"/>
        <v>0</v>
      </c>
      <c r="J8" s="6">
        <f t="shared" si="4"/>
        <v>5.0645305944859269E-2</v>
      </c>
      <c r="K8" s="6">
        <f t="shared" si="5"/>
        <v>5.0645305944859269E-2</v>
      </c>
      <c r="L8" s="6">
        <f t="shared" si="6"/>
        <v>0.94945469405514071</v>
      </c>
      <c r="M8" s="6">
        <f t="shared" si="7"/>
        <v>-1.2954608009792441</v>
      </c>
      <c r="N8" s="6">
        <f t="shared" si="8"/>
        <v>-2.2525754035224357E-2</v>
      </c>
      <c r="O8" s="68"/>
      <c r="P8" s="2">
        <f t="shared" si="9"/>
        <v>-1.2954608009792441</v>
      </c>
    </row>
    <row r="9" spans="1:16" ht="15.6" x14ac:dyDescent="0.3">
      <c r="A9" s="4" t="s">
        <v>23</v>
      </c>
      <c r="B9" s="5">
        <v>9.3530679850848006</v>
      </c>
      <c r="C9" s="5">
        <v>2.29821576599169</v>
      </c>
      <c r="D9" s="5">
        <v>2.0827492972439199</v>
      </c>
      <c r="E9" s="20">
        <f t="shared" si="0"/>
        <v>0.17358782682847335</v>
      </c>
      <c r="F9" s="20">
        <f t="shared" si="1"/>
        <v>0.16632329405722057</v>
      </c>
      <c r="G9" s="62">
        <v>0</v>
      </c>
      <c r="H9" s="9">
        <f t="shared" si="2"/>
        <v>0</v>
      </c>
      <c r="I9" s="10">
        <f t="shared" si="3"/>
        <v>1</v>
      </c>
      <c r="J9" s="6">
        <f t="shared" si="4"/>
        <v>6.0132511148945113E-2</v>
      </c>
      <c r="K9" s="6">
        <f t="shared" si="5"/>
        <v>6.0132511148945113E-2</v>
      </c>
      <c r="L9" s="6">
        <f t="shared" si="6"/>
        <v>0.93996748885105486</v>
      </c>
      <c r="M9" s="6">
        <f t="shared" si="7"/>
        <v>-1.2208906595278857</v>
      </c>
      <c r="N9" s="6">
        <f t="shared" si="8"/>
        <v>-2.6887167311750452E-2</v>
      </c>
      <c r="O9" s="68"/>
      <c r="P9" s="2">
        <f t="shared" si="9"/>
        <v>-2.6887167311750452E-2</v>
      </c>
    </row>
    <row r="10" spans="1:16" ht="15.6" x14ac:dyDescent="0.3">
      <c r="A10" s="4" t="s">
        <v>24</v>
      </c>
      <c r="B10" s="5">
        <v>6.8324340980663401</v>
      </c>
      <c r="C10" s="5">
        <v>6.0505268031740398</v>
      </c>
      <c r="D10" s="5">
        <v>7.1498636136499298</v>
      </c>
      <c r="E10" s="20">
        <f t="shared" si="0"/>
        <v>6.593513149832704E-2</v>
      </c>
      <c r="F10" s="20">
        <f t="shared" si="1"/>
        <v>0.95517504150290777</v>
      </c>
      <c r="G10" s="63">
        <v>1</v>
      </c>
      <c r="H10" s="9">
        <f t="shared" si="2"/>
        <v>1</v>
      </c>
      <c r="I10" s="10">
        <f t="shared" si="3"/>
        <v>0</v>
      </c>
      <c r="J10" s="6">
        <f t="shared" si="4"/>
        <v>0.45029549299603455</v>
      </c>
      <c r="K10" s="6">
        <f t="shared" si="5"/>
        <v>0.45029549299603455</v>
      </c>
      <c r="L10" s="6">
        <f t="shared" si="6"/>
        <v>0.54980450700396544</v>
      </c>
      <c r="M10" s="6">
        <f t="shared" si="7"/>
        <v>-0.34650239986528775</v>
      </c>
      <c r="N10" s="6">
        <f t="shared" si="8"/>
        <v>-0.25979170436354093</v>
      </c>
      <c r="O10" s="68"/>
      <c r="P10" s="2">
        <f t="shared" si="9"/>
        <v>-0.34650239986528775</v>
      </c>
    </row>
    <row r="11" spans="1:16" ht="15.6" x14ac:dyDescent="0.3">
      <c r="A11" s="4" t="s">
        <v>25</v>
      </c>
      <c r="B11" s="5">
        <v>8.2800574366059507</v>
      </c>
      <c r="C11" s="5">
        <v>2.00177999895755</v>
      </c>
      <c r="D11" s="5">
        <v>0.59795912069253898</v>
      </c>
      <c r="E11" s="20">
        <f t="shared" si="0"/>
        <v>0.19929376885031647</v>
      </c>
      <c r="F11" s="20">
        <f t="shared" si="1"/>
        <v>0.26120324350131813</v>
      </c>
      <c r="G11" s="62">
        <v>0</v>
      </c>
      <c r="H11" s="9">
        <f t="shared" si="2"/>
        <v>0</v>
      </c>
      <c r="I11" s="10">
        <f t="shared" si="3"/>
        <v>1</v>
      </c>
      <c r="J11" s="6">
        <f t="shared" si="4"/>
        <v>3.1127466921776391E-2</v>
      </c>
      <c r="K11" s="6">
        <f t="shared" si="5"/>
        <v>3.1127466921776391E-2</v>
      </c>
      <c r="L11" s="6">
        <f t="shared" si="6"/>
        <v>0.96897253307822362</v>
      </c>
      <c r="M11" s="6">
        <f t="shared" si="7"/>
        <v>-1.5068562197175923</v>
      </c>
      <c r="N11" s="6">
        <f t="shared" si="8"/>
        <v>-1.368853347723189E-2</v>
      </c>
      <c r="O11" s="68"/>
      <c r="P11" s="2">
        <f t="shared" si="9"/>
        <v>-1.368853347723189E-2</v>
      </c>
    </row>
    <row r="12" spans="1:16" ht="15.6" x14ac:dyDescent="0.3">
      <c r="A12" s="4" t="s">
        <v>26</v>
      </c>
      <c r="B12" s="5">
        <v>7.9123679984896</v>
      </c>
      <c r="C12" s="5">
        <v>1.46344387715836</v>
      </c>
      <c r="D12" s="5">
        <v>0.26814927404544298</v>
      </c>
      <c r="E12" s="20">
        <f t="shared" si="0"/>
        <v>0.2726051108813809</v>
      </c>
      <c r="F12" s="20">
        <f t="shared" si="1"/>
        <v>0.13804080492840956</v>
      </c>
      <c r="G12" s="62">
        <v>0</v>
      </c>
      <c r="H12" s="9">
        <f t="shared" si="2"/>
        <v>0</v>
      </c>
      <c r="I12" s="10">
        <f t="shared" si="3"/>
        <v>1</v>
      </c>
      <c r="J12" s="6">
        <f t="shared" si="4"/>
        <v>1.0090625830435487E-2</v>
      </c>
      <c r="K12" s="6">
        <f t="shared" si="5"/>
        <v>1.0090625830435487E-2</v>
      </c>
      <c r="L12" s="6">
        <f t="shared" si="6"/>
        <v>0.99000937416956447</v>
      </c>
      <c r="M12" s="6">
        <f t="shared" si="7"/>
        <v>-1.9960818975612977</v>
      </c>
      <c r="N12" s="6">
        <f t="shared" si="8"/>
        <v>-4.3606931490765234E-3</v>
      </c>
      <c r="O12" s="68"/>
      <c r="P12" s="2">
        <f t="shared" si="9"/>
        <v>-4.3606931490765234E-3</v>
      </c>
    </row>
    <row r="13" spans="1:16" ht="15.6" x14ac:dyDescent="0.3">
      <c r="A13" s="4" t="s">
        <v>27</v>
      </c>
      <c r="B13" s="5">
        <v>8.3801511649578497</v>
      </c>
      <c r="C13" s="5">
        <v>2.2441077775637499</v>
      </c>
      <c r="D13" s="5">
        <v>3.3841757801133201</v>
      </c>
      <c r="E13" s="20">
        <f t="shared" si="0"/>
        <v>0.17777322657583441</v>
      </c>
      <c r="F13" s="20">
        <f t="shared" si="1"/>
        <v>0.32162460045740904</v>
      </c>
      <c r="G13" s="63">
        <v>0</v>
      </c>
      <c r="H13" s="9">
        <f t="shared" si="2"/>
        <v>0</v>
      </c>
      <c r="I13" s="10">
        <f t="shared" si="3"/>
        <v>1</v>
      </c>
      <c r="J13" s="6">
        <f t="shared" si="4"/>
        <v>0.19349445665517923</v>
      </c>
      <c r="K13" s="6">
        <f t="shared" si="5"/>
        <v>0.19349445665517923</v>
      </c>
      <c r="L13" s="6">
        <f t="shared" si="6"/>
        <v>0.80660554334482071</v>
      </c>
      <c r="M13" s="6">
        <f t="shared" si="7"/>
        <v>-0.7133314723946903</v>
      </c>
      <c r="N13" s="6">
        <f t="shared" si="8"/>
        <v>-9.3338797657194619E-2</v>
      </c>
      <c r="O13" s="68"/>
      <c r="P13" s="2">
        <f t="shared" si="9"/>
        <v>-9.3338797657194619E-2</v>
      </c>
    </row>
    <row r="14" spans="1:16" ht="15.6" x14ac:dyDescent="0.3">
      <c r="A14" s="4" t="s">
        <v>28</v>
      </c>
      <c r="B14" s="5">
        <v>-10</v>
      </c>
      <c r="C14" s="5">
        <v>5.8882861916143403</v>
      </c>
      <c r="D14" s="5">
        <v>50.361017915514701</v>
      </c>
      <c r="E14" s="20">
        <f t="shared" si="0"/>
        <v>6.7751849590730939E-2</v>
      </c>
      <c r="F14" s="20">
        <f t="shared" si="1"/>
        <v>3.8980211986538636E-2</v>
      </c>
      <c r="G14" s="63">
        <v>0</v>
      </c>
      <c r="H14" s="9">
        <f t="shared" si="2"/>
        <v>0</v>
      </c>
      <c r="I14" s="10">
        <f t="shared" si="3"/>
        <v>1</v>
      </c>
      <c r="J14" s="6">
        <f t="shared" si="4"/>
        <v>0.13300251459776999</v>
      </c>
      <c r="K14" s="6">
        <f t="shared" si="5"/>
        <v>0.13300251459776999</v>
      </c>
      <c r="L14" s="6">
        <f t="shared" si="6"/>
        <v>0.86709748540222997</v>
      </c>
      <c r="M14" s="6">
        <f t="shared" si="7"/>
        <v>-0.87614014801327478</v>
      </c>
      <c r="N14" s="6">
        <f t="shared" si="8"/>
        <v>-6.1932073236329689E-2</v>
      </c>
      <c r="O14" s="68"/>
      <c r="P14" s="2">
        <f t="shared" si="9"/>
        <v>-6.1932073236329689E-2</v>
      </c>
    </row>
    <row r="15" spans="1:16" ht="15.6" x14ac:dyDescent="0.3">
      <c r="A15" s="4" t="s">
        <v>29</v>
      </c>
      <c r="B15" s="5">
        <v>8.5831271373439808</v>
      </c>
      <c r="C15" s="5">
        <v>2.5663298887116599</v>
      </c>
      <c r="D15" s="5">
        <v>1.77202421340713</v>
      </c>
      <c r="E15" s="20">
        <f t="shared" si="0"/>
        <v>0.15545245455630349</v>
      </c>
      <c r="F15" s="20">
        <f t="shared" si="1"/>
        <v>0.37730678941725937</v>
      </c>
      <c r="G15" s="62">
        <v>0</v>
      </c>
      <c r="H15" s="9">
        <f t="shared" si="2"/>
        <v>0</v>
      </c>
      <c r="I15" s="10">
        <f t="shared" si="3"/>
        <v>1</v>
      </c>
      <c r="J15" s="6">
        <f t="shared" si="4"/>
        <v>0.10393500849663165</v>
      </c>
      <c r="K15" s="6">
        <f t="shared" si="5"/>
        <v>0.10393500849663165</v>
      </c>
      <c r="L15" s="6">
        <f t="shared" si="6"/>
        <v>0.89616499150336837</v>
      </c>
      <c r="M15" s="6">
        <f t="shared" si="7"/>
        <v>-0.98323814410756538</v>
      </c>
      <c r="N15" s="6">
        <f t="shared" si="8"/>
        <v>-4.7612025714063984E-2</v>
      </c>
      <c r="O15" s="68"/>
      <c r="P15" s="2">
        <f t="shared" si="9"/>
        <v>-4.7612025714063984E-2</v>
      </c>
    </row>
    <row r="16" spans="1:16" ht="15.6" x14ac:dyDescent="0.3">
      <c r="A16" s="4" t="s">
        <v>30</v>
      </c>
      <c r="B16" s="5">
        <v>5.9507210203533401</v>
      </c>
      <c r="C16" s="5">
        <v>2.6292652164210102</v>
      </c>
      <c r="D16" s="5">
        <v>1.78209001866186</v>
      </c>
      <c r="E16" s="20">
        <f t="shared" si="0"/>
        <v>0.1517314715570908</v>
      </c>
      <c r="F16" s="20">
        <f t="shared" si="1"/>
        <v>0.93671673486786478</v>
      </c>
      <c r="G16" s="62">
        <v>0</v>
      </c>
      <c r="H16" s="9">
        <f t="shared" si="2"/>
        <v>0</v>
      </c>
      <c r="I16" s="10">
        <f t="shared" si="3"/>
        <v>1</v>
      </c>
      <c r="J16" s="6">
        <f t="shared" si="4"/>
        <v>0.25328740044870651</v>
      </c>
      <c r="K16" s="6">
        <f t="shared" si="5"/>
        <v>0.25328740044870651</v>
      </c>
      <c r="L16" s="6">
        <f t="shared" si="6"/>
        <v>0.74681259955129353</v>
      </c>
      <c r="M16" s="6">
        <f t="shared" si="7"/>
        <v>-0.59638641325602404</v>
      </c>
      <c r="N16" s="6">
        <f t="shared" si="8"/>
        <v>-0.12678836363479332</v>
      </c>
      <c r="O16" s="68"/>
      <c r="P16" s="2">
        <f t="shared" si="9"/>
        <v>-0.12678836363479332</v>
      </c>
    </row>
    <row r="17" spans="1:16" ht="15.6" x14ac:dyDescent="0.3">
      <c r="A17" s="4" t="s">
        <v>31</v>
      </c>
      <c r="B17" s="5">
        <v>7.1068485412007503</v>
      </c>
      <c r="C17" s="5">
        <v>3.9867129739910401</v>
      </c>
      <c r="D17" s="5">
        <v>3.4551804732868101</v>
      </c>
      <c r="E17" s="20">
        <f t="shared" si="0"/>
        <v>0.10006797153547209</v>
      </c>
      <c r="F17" s="20">
        <f t="shared" si="1"/>
        <v>0.86967213960160517</v>
      </c>
      <c r="G17" s="64">
        <v>0</v>
      </c>
      <c r="H17" s="9">
        <f t="shared" si="2"/>
        <v>0</v>
      </c>
      <c r="I17" s="10">
        <f t="shared" si="3"/>
        <v>1</v>
      </c>
      <c r="J17" s="6">
        <f t="shared" si="4"/>
        <v>0.30069166540423142</v>
      </c>
      <c r="K17" s="6">
        <f t="shared" si="5"/>
        <v>0.30069166540423142</v>
      </c>
      <c r="L17" s="6">
        <f t="shared" si="6"/>
        <v>0.69940833459576857</v>
      </c>
      <c r="M17" s="6">
        <f t="shared" si="7"/>
        <v>-0.52187860954203602</v>
      </c>
      <c r="N17" s="6">
        <f t="shared" si="8"/>
        <v>-0.15526919666591624</v>
      </c>
      <c r="O17" s="68"/>
      <c r="P17" s="2">
        <f t="shared" si="9"/>
        <v>-0.15526919666591624</v>
      </c>
    </row>
    <row r="18" spans="1:16" ht="15.6" x14ac:dyDescent="0.3">
      <c r="A18" s="4" t="s">
        <v>32</v>
      </c>
      <c r="B18" s="5">
        <v>-0.63970312279519104</v>
      </c>
      <c r="C18" s="5">
        <v>2.23237569518442</v>
      </c>
      <c r="D18" s="5">
        <v>6.3740036577671297</v>
      </c>
      <c r="E18" s="20">
        <f t="shared" si="0"/>
        <v>0.17870750038266989</v>
      </c>
      <c r="F18" s="20">
        <f t="shared" si="1"/>
        <v>4.1124338749234643E-2</v>
      </c>
      <c r="G18" s="65">
        <v>0</v>
      </c>
      <c r="H18" s="9">
        <f t="shared" si="2"/>
        <v>0</v>
      </c>
      <c r="I18" s="10">
        <f t="shared" si="3"/>
        <v>1</v>
      </c>
      <c r="J18" s="6">
        <f t="shared" si="4"/>
        <v>4.6844004769113635E-2</v>
      </c>
      <c r="K18" s="6">
        <f t="shared" si="5"/>
        <v>4.6844004769113635E-2</v>
      </c>
      <c r="L18" s="6">
        <f t="shared" si="6"/>
        <v>0.95325599523088633</v>
      </c>
      <c r="M18" s="6">
        <f t="shared" si="7"/>
        <v>-1.3293459834805534</v>
      </c>
      <c r="N18" s="6">
        <f t="shared" si="8"/>
        <v>-2.0790454674796312E-2</v>
      </c>
      <c r="O18" s="68"/>
      <c r="P18" s="2">
        <f t="shared" si="9"/>
        <v>-2.0790454674796312E-2</v>
      </c>
    </row>
    <row r="19" spans="1:16" ht="15.6" x14ac:dyDescent="0.3">
      <c r="A19" s="4" t="s">
        <v>33</v>
      </c>
      <c r="B19" s="5">
        <v>17.9001357298174</v>
      </c>
      <c r="C19" s="5">
        <v>6.40013817235217</v>
      </c>
      <c r="D19" s="5">
        <v>4.7130569380262299</v>
      </c>
      <c r="E19" s="20">
        <f t="shared" si="0"/>
        <v>6.2333385570457762E-2</v>
      </c>
      <c r="F19" s="20">
        <f t="shared" si="1"/>
        <v>0.1311613405754242</v>
      </c>
      <c r="G19" s="62">
        <v>0</v>
      </c>
      <c r="H19" s="9">
        <f t="shared" si="2"/>
        <v>0</v>
      </c>
      <c r="I19" s="10">
        <f t="shared" si="3"/>
        <v>1</v>
      </c>
      <c r="J19" s="6">
        <f t="shared" si="4"/>
        <v>3.8532682951257502E-2</v>
      </c>
      <c r="K19" s="6">
        <f t="shared" si="5"/>
        <v>3.8532682951257502E-2</v>
      </c>
      <c r="L19" s="6">
        <f t="shared" si="6"/>
        <v>0.96156731704874243</v>
      </c>
      <c r="M19" s="6">
        <f t="shared" si="7"/>
        <v>-1.4141707509049724</v>
      </c>
      <c r="N19" s="6">
        <f t="shared" si="8"/>
        <v>-1.7020306433892764E-2</v>
      </c>
      <c r="O19" s="68"/>
      <c r="P19" s="2">
        <f t="shared" si="9"/>
        <v>-1.7020306433892764E-2</v>
      </c>
    </row>
    <row r="20" spans="1:16" ht="15.6" x14ac:dyDescent="0.3">
      <c r="A20" s="4" t="s">
        <v>34</v>
      </c>
      <c r="B20" s="5">
        <v>7.8021394854121899</v>
      </c>
      <c r="C20" s="5">
        <v>2.57941430822568</v>
      </c>
      <c r="D20" s="5">
        <v>2.88389285224279</v>
      </c>
      <c r="E20" s="20">
        <f t="shared" si="0"/>
        <v>0.15466390146368381</v>
      </c>
      <c r="F20" s="20">
        <f t="shared" si="1"/>
        <v>0.55428565158669474</v>
      </c>
      <c r="G20" s="63">
        <v>1</v>
      </c>
      <c r="H20" s="9">
        <f t="shared" si="2"/>
        <v>1</v>
      </c>
      <c r="I20" s="10">
        <f t="shared" si="3"/>
        <v>0</v>
      </c>
      <c r="J20" s="6">
        <f t="shared" si="4"/>
        <v>0.24723031279590824</v>
      </c>
      <c r="K20" s="6">
        <f t="shared" si="5"/>
        <v>0.24723031279590824</v>
      </c>
      <c r="L20" s="6">
        <f t="shared" si="6"/>
        <v>0.75286968720409175</v>
      </c>
      <c r="M20" s="6">
        <f t="shared" si="7"/>
        <v>-0.60689828167018245</v>
      </c>
      <c r="N20" s="6">
        <f t="shared" si="8"/>
        <v>-0.12328018850818029</v>
      </c>
      <c r="O20" s="68"/>
      <c r="P20" s="2">
        <f t="shared" si="9"/>
        <v>-0.60689828167018245</v>
      </c>
    </row>
    <row r="21" spans="1:16" ht="15.6" x14ac:dyDescent="0.3">
      <c r="A21" s="4" t="s">
        <v>35</v>
      </c>
      <c r="B21" s="5">
        <v>-3.9720069864862499</v>
      </c>
      <c r="C21" s="5">
        <v>2.6654529409118699</v>
      </c>
      <c r="D21" s="5">
        <v>20.219177310742701</v>
      </c>
      <c r="E21" s="20">
        <f t="shared" si="0"/>
        <v>0.14967147769825259</v>
      </c>
      <c r="F21" s="20">
        <f t="shared" si="1"/>
        <v>3.4648197438555367E-3</v>
      </c>
      <c r="G21" s="63">
        <v>0</v>
      </c>
      <c r="H21" s="9">
        <f t="shared" si="2"/>
        <v>0</v>
      </c>
      <c r="I21" s="10">
        <f t="shared" si="3"/>
        <v>1</v>
      </c>
      <c r="J21" s="6">
        <f t="shared" si="4"/>
        <v>1.0485355818389087E-2</v>
      </c>
      <c r="K21" s="6">
        <f t="shared" si="5"/>
        <v>1.0485355818389087E-2</v>
      </c>
      <c r="L21" s="6">
        <f t="shared" si="6"/>
        <v>0.98961464418161094</v>
      </c>
      <c r="M21" s="6">
        <f t="shared" si="7"/>
        <v>-1.9794168272548187</v>
      </c>
      <c r="N21" s="6">
        <f t="shared" si="8"/>
        <v>-4.5338867012791146E-3</v>
      </c>
      <c r="O21" s="68"/>
      <c r="P21" s="2">
        <f t="shared" si="9"/>
        <v>-4.5338867012791146E-3</v>
      </c>
    </row>
    <row r="22" spans="1:16" ht="15.6" x14ac:dyDescent="0.3">
      <c r="A22" s="4" t="s">
        <v>36</v>
      </c>
      <c r="B22" s="5">
        <v>0.70363234126891305</v>
      </c>
      <c r="C22" s="5">
        <v>3.07695961038675</v>
      </c>
      <c r="D22" s="5">
        <v>1.4947599170663699</v>
      </c>
      <c r="E22" s="20">
        <f t="shared" si="0"/>
        <v>0.12965470169148199</v>
      </c>
      <c r="F22" s="20">
        <f t="shared" si="1"/>
        <v>0.37725613893956916</v>
      </c>
      <c r="G22" s="63">
        <v>0</v>
      </c>
      <c r="H22" s="9">
        <f t="shared" si="2"/>
        <v>0</v>
      </c>
      <c r="I22" s="10">
        <f t="shared" si="3"/>
        <v>1</v>
      </c>
      <c r="J22" s="6">
        <f t="shared" si="4"/>
        <v>7.3113239888205103E-2</v>
      </c>
      <c r="K22" s="6">
        <f t="shared" si="5"/>
        <v>7.3113239888205103E-2</v>
      </c>
      <c r="L22" s="6">
        <f t="shared" si="6"/>
        <v>0.92698676011179493</v>
      </c>
      <c r="M22" s="6">
        <f t="shared" si="7"/>
        <v>-1.1360039706518552</v>
      </c>
      <c r="N22" s="6">
        <f t="shared" si="8"/>
        <v>-3.2926468715752291E-2</v>
      </c>
      <c r="O22" s="68"/>
      <c r="P22" s="2">
        <f t="shared" si="9"/>
        <v>-3.2926468715752291E-2</v>
      </c>
    </row>
    <row r="23" spans="1:16" ht="15.6" x14ac:dyDescent="0.3">
      <c r="A23" s="4" t="s">
        <v>37</v>
      </c>
      <c r="B23" s="5">
        <v>4.1105749207319002</v>
      </c>
      <c r="C23" s="5">
        <v>3.1992205112571601</v>
      </c>
      <c r="D23" s="5">
        <v>1.79895442163891</v>
      </c>
      <c r="E23" s="20">
        <f t="shared" si="0"/>
        <v>0.12469983828800379</v>
      </c>
      <c r="F23" s="20">
        <f t="shared" si="1"/>
        <v>0.96209158479482348</v>
      </c>
      <c r="G23" s="64">
        <v>0</v>
      </c>
      <c r="H23" s="9">
        <f t="shared" si="2"/>
        <v>0</v>
      </c>
      <c r="I23" s="10">
        <f t="shared" si="3"/>
        <v>1</v>
      </c>
      <c r="J23" s="6">
        <f t="shared" si="4"/>
        <v>0.2158253562534044</v>
      </c>
      <c r="K23" s="6">
        <f t="shared" si="5"/>
        <v>0.2158253562534044</v>
      </c>
      <c r="L23" s="6">
        <f t="shared" si="6"/>
        <v>0.78427464374659561</v>
      </c>
      <c r="M23" s="6">
        <f t="shared" si="7"/>
        <v>-0.66589753354545067</v>
      </c>
      <c r="N23" s="6">
        <f t="shared" si="8"/>
        <v>-0.10553182586578372</v>
      </c>
      <c r="O23" s="68"/>
      <c r="P23" s="2">
        <f t="shared" si="9"/>
        <v>-0.10553182586578372</v>
      </c>
    </row>
    <row r="24" spans="1:16" ht="15.6" x14ac:dyDescent="0.3">
      <c r="A24" s="4" t="s">
        <v>38</v>
      </c>
      <c r="B24" s="5">
        <v>20</v>
      </c>
      <c r="C24" s="5">
        <v>6.4879962535716498</v>
      </c>
      <c r="D24" s="5">
        <v>23.7572963275502</v>
      </c>
      <c r="E24" s="20">
        <f t="shared" si="0"/>
        <v>6.1489289575624301E-2</v>
      </c>
      <c r="F24" s="20">
        <f t="shared" si="1"/>
        <v>6.9073518117507601E-2</v>
      </c>
      <c r="G24" s="62">
        <v>0</v>
      </c>
      <c r="H24" s="9">
        <f t="shared" si="2"/>
        <v>0</v>
      </c>
      <c r="I24" s="10">
        <f t="shared" si="3"/>
        <v>1</v>
      </c>
      <c r="J24" s="6">
        <f t="shared" si="4"/>
        <v>0.10090392654888741</v>
      </c>
      <c r="K24" s="6">
        <f t="shared" si="5"/>
        <v>0.10090392654888741</v>
      </c>
      <c r="L24" s="6">
        <f t="shared" si="6"/>
        <v>0.89919607345111263</v>
      </c>
      <c r="M24" s="6">
        <f t="shared" si="7"/>
        <v>-0.99609193341289204</v>
      </c>
      <c r="N24" s="6">
        <f t="shared" si="8"/>
        <v>-4.6145598218784091E-2</v>
      </c>
      <c r="O24" s="68"/>
      <c r="P24" s="2">
        <f t="shared" si="9"/>
        <v>-4.6145598218784091E-2</v>
      </c>
    </row>
    <row r="25" spans="1:16" ht="15.6" x14ac:dyDescent="0.3">
      <c r="A25" s="4" t="s">
        <v>39</v>
      </c>
      <c r="B25" s="5">
        <v>-10</v>
      </c>
      <c r="C25" s="5">
        <v>8.5906478705745197</v>
      </c>
      <c r="D25" s="5">
        <v>30.066014803612301</v>
      </c>
      <c r="E25" s="20">
        <f t="shared" si="0"/>
        <v>4.6439137817291594E-2</v>
      </c>
      <c r="F25" s="20">
        <f t="shared" si="1"/>
        <v>0.21775033349946329</v>
      </c>
      <c r="G25" s="63">
        <v>1</v>
      </c>
      <c r="H25" s="9">
        <f t="shared" si="2"/>
        <v>1</v>
      </c>
      <c r="I25" s="10">
        <f t="shared" si="3"/>
        <v>0</v>
      </c>
      <c r="J25" s="6">
        <f t="shared" si="4"/>
        <v>0.30403168320176166</v>
      </c>
      <c r="K25" s="6">
        <f t="shared" si="5"/>
        <v>0.30403168320176166</v>
      </c>
      <c r="L25" s="6">
        <f t="shared" si="6"/>
        <v>0.69606831679823833</v>
      </c>
      <c r="M25" s="6">
        <f t="shared" si="7"/>
        <v>-0.51708115611916927</v>
      </c>
      <c r="N25" s="6">
        <f t="shared" si="8"/>
        <v>-0.15734813373360212</v>
      </c>
      <c r="O25" s="68"/>
      <c r="P25" s="2">
        <f t="shared" si="9"/>
        <v>-0.51708115611916927</v>
      </c>
    </row>
    <row r="26" spans="1:16" ht="15.6" x14ac:dyDescent="0.3">
      <c r="A26" s="4" t="s">
        <v>40</v>
      </c>
      <c r="B26" s="5">
        <v>8.8247818774518691</v>
      </c>
      <c r="C26" s="5">
        <v>2.8208917749202702</v>
      </c>
      <c r="D26" s="5">
        <v>2.4410979497790799</v>
      </c>
      <c r="E26" s="20">
        <f t="shared" si="0"/>
        <v>0.14142417087685272</v>
      </c>
      <c r="F26" s="20">
        <f t="shared" si="1"/>
        <v>0.39883757408373877</v>
      </c>
      <c r="G26" s="63">
        <v>0</v>
      </c>
      <c r="H26" s="9">
        <f t="shared" si="2"/>
        <v>0</v>
      </c>
      <c r="I26" s="10">
        <f t="shared" si="3"/>
        <v>1</v>
      </c>
      <c r="J26" s="6">
        <f t="shared" si="4"/>
        <v>0.13769079683684157</v>
      </c>
      <c r="K26" s="6">
        <f t="shared" si="5"/>
        <v>0.13769079683684157</v>
      </c>
      <c r="L26" s="6">
        <f t="shared" si="6"/>
        <v>0.86240920316315839</v>
      </c>
      <c r="M26" s="6">
        <f t="shared" si="7"/>
        <v>-0.86109508673325286</v>
      </c>
      <c r="N26" s="6">
        <f t="shared" si="8"/>
        <v>-6.4286617577501884E-2</v>
      </c>
      <c r="O26" s="68"/>
      <c r="P26" s="2">
        <f t="shared" si="9"/>
        <v>-6.4286617577501884E-2</v>
      </c>
    </row>
    <row r="27" spans="1:16" ht="15.6" x14ac:dyDescent="0.3">
      <c r="A27" s="4" t="s">
        <v>41</v>
      </c>
      <c r="B27" s="5">
        <v>16.3787623360205</v>
      </c>
      <c r="C27" s="5">
        <v>10</v>
      </c>
      <c r="D27" s="5">
        <v>5.6957538403964296</v>
      </c>
      <c r="E27" s="20">
        <f t="shared" si="0"/>
        <v>3.9894228040143268E-2</v>
      </c>
      <c r="F27" s="20">
        <f t="shared" si="1"/>
        <v>0.52341472208187168</v>
      </c>
      <c r="G27" s="62">
        <v>0</v>
      </c>
      <c r="H27" s="9">
        <f t="shared" si="2"/>
        <v>0</v>
      </c>
      <c r="I27" s="10">
        <f t="shared" si="3"/>
        <v>1</v>
      </c>
      <c r="J27" s="6">
        <f t="shared" si="4"/>
        <v>0.11893432478961076</v>
      </c>
      <c r="K27" s="6">
        <f t="shared" si="5"/>
        <v>0.11893432478961076</v>
      </c>
      <c r="L27" s="6">
        <f t="shared" si="6"/>
        <v>0.88116567521038924</v>
      </c>
      <c r="M27" s="6">
        <f t="shared" si="7"/>
        <v>-0.92469278864958238</v>
      </c>
      <c r="N27" s="6">
        <f t="shared" si="8"/>
        <v>-5.4942428630961826E-2</v>
      </c>
      <c r="O27" s="68"/>
      <c r="P27" s="2">
        <f t="shared" si="9"/>
        <v>-5.4942428630961826E-2</v>
      </c>
    </row>
    <row r="28" spans="1:16" ht="15.6" x14ac:dyDescent="0.3">
      <c r="A28" s="4" t="s">
        <v>42</v>
      </c>
      <c r="B28" s="5">
        <v>7.8354868970855396</v>
      </c>
      <c r="C28" s="5">
        <v>1.5939218176196901</v>
      </c>
      <c r="D28" s="5">
        <v>0.70131125420706497</v>
      </c>
      <c r="E28" s="20">
        <f t="shared" si="0"/>
        <v>0.25028974193803299</v>
      </c>
      <c r="F28" s="20">
        <f t="shared" si="1"/>
        <v>0.20550007664024778</v>
      </c>
      <c r="G28" s="62">
        <v>0</v>
      </c>
      <c r="H28" s="9">
        <f t="shared" si="2"/>
        <v>0</v>
      </c>
      <c r="I28" s="10">
        <f t="shared" si="3"/>
        <v>1</v>
      </c>
      <c r="J28" s="6">
        <f t="shared" si="4"/>
        <v>3.6071636590070712E-2</v>
      </c>
      <c r="K28" s="6">
        <f t="shared" si="5"/>
        <v>3.6071636590070712E-2</v>
      </c>
      <c r="L28" s="6">
        <f t="shared" si="6"/>
        <v>0.96402836340992926</v>
      </c>
      <c r="M28" s="6">
        <f t="shared" si="7"/>
        <v>-1.4428341530541688</v>
      </c>
      <c r="N28" s="6">
        <f t="shared" si="8"/>
        <v>-1.5910188201724431E-2</v>
      </c>
      <c r="O28" s="68"/>
      <c r="P28" s="2">
        <f t="shared" si="9"/>
        <v>-1.5910188201724431E-2</v>
      </c>
    </row>
    <row r="29" spans="1:16" ht="15.6" x14ac:dyDescent="0.3">
      <c r="A29" s="4" t="s">
        <v>43</v>
      </c>
      <c r="B29" s="5">
        <v>7.93085559957653</v>
      </c>
      <c r="C29" s="5">
        <v>3.2884744592692701</v>
      </c>
      <c r="D29" s="5">
        <v>7.9591250059935597</v>
      </c>
      <c r="E29" s="20">
        <f t="shared" si="0"/>
        <v>0.12131530451055454</v>
      </c>
      <c r="F29" s="20">
        <f t="shared" si="1"/>
        <v>0.67222375626936048</v>
      </c>
      <c r="G29" s="63">
        <v>2</v>
      </c>
      <c r="H29" s="9">
        <f t="shared" si="2"/>
        <v>1</v>
      </c>
      <c r="I29" s="10">
        <f t="shared" si="3"/>
        <v>0</v>
      </c>
      <c r="J29" s="6">
        <f t="shared" si="4"/>
        <v>0.64907483967852952</v>
      </c>
      <c r="K29" s="6">
        <f t="shared" si="5"/>
        <v>0.64907483967852952</v>
      </c>
      <c r="L29" s="6">
        <f t="shared" si="6"/>
        <v>0.35102516032147046</v>
      </c>
      <c r="M29" s="6">
        <f t="shared" si="7"/>
        <v>-0.18770522525580921</v>
      </c>
      <c r="N29" s="6">
        <f t="shared" si="8"/>
        <v>-0.45466175362772865</v>
      </c>
      <c r="O29" s="68"/>
      <c r="P29" s="2">
        <f t="shared" si="9"/>
        <v>-0.18770522525580921</v>
      </c>
    </row>
    <row r="30" spans="1:16" ht="15.6" x14ac:dyDescent="0.3">
      <c r="A30" s="4" t="s">
        <v>44</v>
      </c>
      <c r="B30" s="5">
        <v>6.2053775706594099</v>
      </c>
      <c r="C30" s="5">
        <v>2.67366412474576</v>
      </c>
      <c r="D30" s="5">
        <v>0.81611575360856503</v>
      </c>
      <c r="E30" s="20">
        <f t="shared" si="0"/>
        <v>0.14921181636431924</v>
      </c>
      <c r="F30" s="20">
        <f t="shared" si="1"/>
        <v>0.90336783688283484</v>
      </c>
      <c r="G30" s="64">
        <v>0</v>
      </c>
      <c r="H30" s="9">
        <f t="shared" si="2"/>
        <v>0</v>
      </c>
      <c r="I30" s="10">
        <f t="shared" si="3"/>
        <v>1</v>
      </c>
      <c r="J30" s="6">
        <f t="shared" si="4"/>
        <v>0.11000681791588952</v>
      </c>
      <c r="K30" s="6">
        <f t="shared" si="5"/>
        <v>0.11000681791588952</v>
      </c>
      <c r="L30" s="6">
        <f t="shared" si="6"/>
        <v>0.89009318208411048</v>
      </c>
      <c r="M30" s="6">
        <f t="shared" si="7"/>
        <v>-0.9585803976464089</v>
      </c>
      <c r="N30" s="6">
        <f t="shared" si="8"/>
        <v>-5.0564525549934444E-2</v>
      </c>
      <c r="O30" s="68"/>
      <c r="P30" s="2">
        <f t="shared" si="9"/>
        <v>-5.0564525549934444E-2</v>
      </c>
    </row>
    <row r="31" spans="1:16" ht="15.6" x14ac:dyDescent="0.3">
      <c r="A31" s="4" t="s">
        <v>45</v>
      </c>
      <c r="B31" s="5">
        <v>8.0077803337595004</v>
      </c>
      <c r="C31" s="5">
        <v>2.8985406959886499</v>
      </c>
      <c r="D31" s="5">
        <v>4.0838672736614203</v>
      </c>
      <c r="E31" s="20">
        <f t="shared" si="0"/>
        <v>0.13763556294156473</v>
      </c>
      <c r="F31" s="20">
        <f t="shared" si="1"/>
        <v>0.58368256864762369</v>
      </c>
      <c r="G31" s="62">
        <v>0</v>
      </c>
      <c r="H31" s="9">
        <f t="shared" si="2"/>
        <v>0</v>
      </c>
      <c r="I31" s="10">
        <f t="shared" si="3"/>
        <v>1</v>
      </c>
      <c r="J31" s="6">
        <f t="shared" si="4"/>
        <v>0.32807943325486183</v>
      </c>
      <c r="K31" s="6">
        <f t="shared" si="5"/>
        <v>0.32807943325486183</v>
      </c>
      <c r="L31" s="6">
        <f t="shared" si="6"/>
        <v>0.67202056674513821</v>
      </c>
      <c r="M31" s="6">
        <f t="shared" si="7"/>
        <v>-0.48402099394764664</v>
      </c>
      <c r="N31" s="6">
        <f t="shared" si="8"/>
        <v>-0.17261743544730049</v>
      </c>
      <c r="O31" s="68"/>
      <c r="P31" s="2">
        <f t="shared" si="9"/>
        <v>-0.17261743544730049</v>
      </c>
    </row>
    <row r="32" spans="1:16" ht="15.6" x14ac:dyDescent="0.3">
      <c r="A32" s="4" t="s">
        <v>46</v>
      </c>
      <c r="B32" s="5">
        <v>9.0772477764489992</v>
      </c>
      <c r="C32" s="5">
        <v>3.6427409780601399</v>
      </c>
      <c r="D32" s="5">
        <v>1.7931670660661601</v>
      </c>
      <c r="E32" s="20">
        <f t="shared" si="0"/>
        <v>0.10951705949015361</v>
      </c>
      <c r="F32" s="20">
        <f t="shared" si="1"/>
        <v>0.53451576167815551</v>
      </c>
      <c r="G32" s="62">
        <v>0</v>
      </c>
      <c r="H32" s="9">
        <f t="shared" si="2"/>
        <v>0</v>
      </c>
      <c r="I32" s="10">
        <f t="shared" si="3"/>
        <v>1</v>
      </c>
      <c r="J32" s="6">
        <f t="shared" si="4"/>
        <v>0.10496947969764213</v>
      </c>
      <c r="K32" s="6">
        <f t="shared" si="5"/>
        <v>0.10496947969764213</v>
      </c>
      <c r="L32" s="6">
        <f t="shared" si="6"/>
        <v>0.89513052030235785</v>
      </c>
      <c r="M32" s="6">
        <f t="shared" si="7"/>
        <v>-0.97893695546012482</v>
      </c>
      <c r="N32" s="6">
        <f t="shared" si="8"/>
        <v>-4.8113634947459405E-2</v>
      </c>
      <c r="O32" s="68"/>
      <c r="P32" s="2">
        <f t="shared" si="9"/>
        <v>-4.8113634947459405E-2</v>
      </c>
    </row>
    <row r="33" spans="1:16" ht="15.6" x14ac:dyDescent="0.3">
      <c r="A33" s="4" t="s">
        <v>47</v>
      </c>
      <c r="B33" s="5">
        <v>8.3201840485281195</v>
      </c>
      <c r="C33" s="5">
        <v>3.8055437483880099</v>
      </c>
      <c r="D33" s="5">
        <v>8.9862298971559103</v>
      </c>
      <c r="E33" s="20">
        <f t="shared" si="0"/>
        <v>0.10483187338745498</v>
      </c>
      <c r="F33" s="20">
        <f t="shared" si="1"/>
        <v>0.68345594716604452</v>
      </c>
      <c r="G33" s="63">
        <v>1</v>
      </c>
      <c r="H33" s="9">
        <f t="shared" si="2"/>
        <v>1</v>
      </c>
      <c r="I33" s="10">
        <f t="shared" si="3"/>
        <v>0</v>
      </c>
      <c r="J33" s="6">
        <f t="shared" si="4"/>
        <v>0.6438451059943695</v>
      </c>
      <c r="K33" s="6">
        <f t="shared" si="5"/>
        <v>0.6438451059943695</v>
      </c>
      <c r="L33" s="6">
        <f t="shared" si="6"/>
        <v>0.35625489400563048</v>
      </c>
      <c r="M33" s="6">
        <f t="shared" si="7"/>
        <v>-0.19121860112313896</v>
      </c>
      <c r="N33" s="6">
        <f t="shared" si="8"/>
        <v>-0.44823916087805604</v>
      </c>
      <c r="O33" s="68"/>
      <c r="P33" s="2">
        <f t="shared" si="9"/>
        <v>-0.19121860112313896</v>
      </c>
    </row>
    <row r="34" spans="1:16" ht="15.6" x14ac:dyDescent="0.3">
      <c r="A34" s="4" t="s">
        <v>48</v>
      </c>
      <c r="B34" s="5">
        <v>8.1415255643428903</v>
      </c>
      <c r="C34" s="5">
        <v>2.88799254951252</v>
      </c>
      <c r="D34" s="5">
        <v>0.59640097116656798</v>
      </c>
      <c r="E34" s="20">
        <f t="shared" si="0"/>
        <v>0.13813826509655378</v>
      </c>
      <c r="F34" s="20">
        <f t="shared" si="1"/>
        <v>0.55341777556474525</v>
      </c>
      <c r="G34" s="62">
        <v>0</v>
      </c>
      <c r="H34" s="9">
        <f t="shared" si="2"/>
        <v>0</v>
      </c>
      <c r="I34" s="10">
        <f t="shared" si="3"/>
        <v>1</v>
      </c>
      <c r="J34" s="6">
        <f t="shared" si="4"/>
        <v>4.5593763660968581E-2</v>
      </c>
      <c r="K34" s="6">
        <f t="shared" si="5"/>
        <v>4.5593763660968581E-2</v>
      </c>
      <c r="L34" s="6">
        <f t="shared" si="6"/>
        <v>0.95450623633903142</v>
      </c>
      <c r="M34" s="6">
        <f t="shared" si="7"/>
        <v>-1.3410945563015495</v>
      </c>
      <c r="N34" s="6">
        <f t="shared" si="8"/>
        <v>-2.0221229765043789E-2</v>
      </c>
      <c r="O34" s="68"/>
      <c r="P34" s="2">
        <f t="shared" si="9"/>
        <v>-2.0221229765043789E-2</v>
      </c>
    </row>
    <row r="35" spans="1:16" ht="15.6" x14ac:dyDescent="0.3">
      <c r="A35" s="4" t="s">
        <v>49</v>
      </c>
      <c r="B35" s="5">
        <v>8.2695240540487305</v>
      </c>
      <c r="C35" s="5">
        <v>2.5433879523560199</v>
      </c>
      <c r="D35" s="5">
        <v>1.67178154941375</v>
      </c>
      <c r="E35" s="20">
        <f t="shared" si="0"/>
        <v>0.15685467096432534</v>
      </c>
      <c r="F35" s="20">
        <f t="shared" si="1"/>
        <v>0.4376855541369355</v>
      </c>
      <c r="G35" s="63">
        <v>0</v>
      </c>
      <c r="H35" s="9">
        <f t="shared" si="2"/>
        <v>0</v>
      </c>
      <c r="I35" s="10">
        <f t="shared" si="3"/>
        <v>1</v>
      </c>
      <c r="J35" s="6">
        <f t="shared" si="4"/>
        <v>0.11477285813249009</v>
      </c>
      <c r="K35" s="6">
        <f t="shared" si="5"/>
        <v>0.11477285813249009</v>
      </c>
      <c r="L35" s="6">
        <f t="shared" si="6"/>
        <v>0.88532714186750994</v>
      </c>
      <c r="M35" s="6">
        <f t="shared" si="7"/>
        <v>-0.94016080320075734</v>
      </c>
      <c r="N35" s="6">
        <f t="shared" si="8"/>
        <v>-5.2896221217407342E-2</v>
      </c>
      <c r="O35" s="68"/>
      <c r="P35" s="2">
        <f t="shared" si="9"/>
        <v>-5.2896221217407342E-2</v>
      </c>
    </row>
    <row r="36" spans="1:16" ht="15.6" x14ac:dyDescent="0.3">
      <c r="A36" s="4" t="s">
        <v>50</v>
      </c>
      <c r="B36" s="5">
        <v>6.5667544497384496</v>
      </c>
      <c r="C36" s="5">
        <v>2.3167437222215099</v>
      </c>
      <c r="D36" s="5">
        <v>1.3301354484082399</v>
      </c>
      <c r="E36" s="20">
        <f t="shared" si="0"/>
        <v>0.1721995732954397</v>
      </c>
      <c r="F36" s="20">
        <f t="shared" si="1"/>
        <v>0.79558823003890966</v>
      </c>
      <c r="G36" s="62">
        <v>0</v>
      </c>
      <c r="H36" s="9">
        <f t="shared" si="2"/>
        <v>0</v>
      </c>
      <c r="I36" s="10">
        <f t="shared" si="3"/>
        <v>1</v>
      </c>
      <c r="J36" s="6">
        <f t="shared" si="4"/>
        <v>0.18222849488865581</v>
      </c>
      <c r="K36" s="6">
        <f t="shared" si="5"/>
        <v>0.18222849488865581</v>
      </c>
      <c r="L36" s="6">
        <f t="shared" si="6"/>
        <v>0.81787150511134421</v>
      </c>
      <c r="M36" s="6">
        <f t="shared" si="7"/>
        <v>-0.73938371185638785</v>
      </c>
      <c r="N36" s="6">
        <f t="shared" si="8"/>
        <v>-8.7314922495630068E-2</v>
      </c>
      <c r="P36" s="2">
        <f t="shared" si="9"/>
        <v>-8.7314922495630068E-2</v>
      </c>
    </row>
    <row r="37" spans="1:16" ht="15.6" x14ac:dyDescent="0.3">
      <c r="A37" s="4" t="s">
        <v>51</v>
      </c>
      <c r="B37" s="5">
        <v>8.8549589572022303</v>
      </c>
      <c r="C37" s="5">
        <v>1.9632735485405599</v>
      </c>
      <c r="D37" s="5">
        <v>0.94397618657758398</v>
      </c>
      <c r="E37" s="20">
        <f t="shared" si="0"/>
        <v>0.20320259532758167</v>
      </c>
      <c r="F37" s="20">
        <f t="shared" si="1"/>
        <v>0.14547697118609218</v>
      </c>
      <c r="G37" s="62">
        <v>0</v>
      </c>
      <c r="H37" s="9">
        <f t="shared" si="2"/>
        <v>0</v>
      </c>
      <c r="I37" s="10">
        <f t="shared" si="3"/>
        <v>1</v>
      </c>
      <c r="J37" s="6">
        <f t="shared" si="4"/>
        <v>2.7905161455827852E-2</v>
      </c>
      <c r="K37" s="6">
        <f t="shared" si="5"/>
        <v>2.7905161455827852E-2</v>
      </c>
      <c r="L37" s="6">
        <f t="shared" si="6"/>
        <v>0.9721948385441721</v>
      </c>
      <c r="M37" s="6">
        <f t="shared" si="7"/>
        <v>-1.5543154603656595</v>
      </c>
      <c r="N37" s="6">
        <f t="shared" si="8"/>
        <v>-1.2246688957562864E-2</v>
      </c>
      <c r="P37" s="2">
        <f t="shared" si="9"/>
        <v>-1.2246688957562864E-2</v>
      </c>
    </row>
    <row r="38" spans="1:16" ht="15.6" x14ac:dyDescent="0.3">
      <c r="A38" s="4" t="s">
        <v>52</v>
      </c>
      <c r="B38" s="5">
        <v>8.4026797564043392</v>
      </c>
      <c r="C38" s="5">
        <v>2.26607865469648</v>
      </c>
      <c r="D38" s="5">
        <v>2.9178808947848598</v>
      </c>
      <c r="E38" s="20">
        <f t="shared" si="0"/>
        <v>0.17604961750759143</v>
      </c>
      <c r="F38" s="20">
        <f t="shared" si="1"/>
        <v>0.32388754608353254</v>
      </c>
      <c r="G38" s="62">
        <v>0</v>
      </c>
      <c r="H38" s="9">
        <f t="shared" si="2"/>
        <v>0</v>
      </c>
      <c r="I38" s="10">
        <f t="shared" si="3"/>
        <v>1</v>
      </c>
      <c r="J38" s="6">
        <f t="shared" si="4"/>
        <v>0.16637838155239926</v>
      </c>
      <c r="K38" s="6">
        <f t="shared" si="5"/>
        <v>0.16637838155239926</v>
      </c>
      <c r="L38" s="6">
        <f t="shared" si="6"/>
        <v>0.83372161844760073</v>
      </c>
      <c r="M38" s="6">
        <f t="shared" si="7"/>
        <v>-0.77890310462246448</v>
      </c>
      <c r="N38" s="6">
        <f t="shared" si="8"/>
        <v>-7.8978937077064784E-2</v>
      </c>
      <c r="P38" s="2">
        <f t="shared" si="9"/>
        <v>-7.8978937077064784E-2</v>
      </c>
    </row>
    <row r="39" spans="1:16" ht="15.6" x14ac:dyDescent="0.3">
      <c r="A39" s="4" t="s">
        <v>53</v>
      </c>
      <c r="B39" s="5">
        <v>6.9560242777444001</v>
      </c>
      <c r="C39" s="5">
        <v>2.80399144949781</v>
      </c>
      <c r="D39" s="5">
        <v>0.82033714781478395</v>
      </c>
      <c r="E39" s="20">
        <f t="shared" si="0"/>
        <v>0.14227656809470035</v>
      </c>
      <c r="F39" s="20">
        <f t="shared" si="1"/>
        <v>0.78402616190727858</v>
      </c>
      <c r="G39" s="62">
        <v>0</v>
      </c>
      <c r="H39" s="9">
        <f t="shared" si="2"/>
        <v>0</v>
      </c>
      <c r="I39" s="10">
        <f t="shared" si="3"/>
        <v>1</v>
      </c>
      <c r="J39" s="6">
        <f t="shared" si="4"/>
        <v>9.1507420672773052E-2</v>
      </c>
      <c r="K39" s="6">
        <f t="shared" si="5"/>
        <v>9.1507420672773052E-2</v>
      </c>
      <c r="L39" s="6">
        <f t="shared" si="6"/>
        <v>0.90859257932722692</v>
      </c>
      <c r="M39" s="6">
        <f t="shared" si="7"/>
        <v>-1.0385436859711341</v>
      </c>
      <c r="N39" s="6">
        <f t="shared" si="8"/>
        <v>-4.1630814484190232E-2</v>
      </c>
      <c r="P39" s="2">
        <f t="shared" si="9"/>
        <v>-4.1630814484190232E-2</v>
      </c>
    </row>
    <row r="40" spans="1:16" x14ac:dyDescent="0.25">
      <c r="A40" s="11"/>
      <c r="P40" s="14">
        <f>SUM(P2:P39)</f>
        <v>-6.4628054641106223</v>
      </c>
    </row>
    <row r="41" spans="1:16" x14ac:dyDescent="0.25">
      <c r="A41" s="11"/>
    </row>
    <row r="42" spans="1:16" x14ac:dyDescent="0.25">
      <c r="A42" s="11"/>
    </row>
    <row r="43" spans="1:16" x14ac:dyDescent="0.25">
      <c r="A43" s="11"/>
    </row>
    <row r="44" spans="1:16" x14ac:dyDescent="0.25">
      <c r="A44" s="11"/>
    </row>
    <row r="45" spans="1:16" x14ac:dyDescent="0.25">
      <c r="A45" s="11"/>
    </row>
    <row r="46" spans="1:16" x14ac:dyDescent="0.25">
      <c r="A46" s="11"/>
    </row>
    <row r="47" spans="1:16" x14ac:dyDescent="0.25">
      <c r="A47" s="11"/>
    </row>
    <row r="48" spans="1:16" x14ac:dyDescent="0.25">
      <c r="A48" s="11"/>
    </row>
    <row r="49" spans="1:1" x14ac:dyDescent="0.25">
      <c r="A49" s="11"/>
    </row>
    <row r="50" spans="1:1" x14ac:dyDescent="0.25">
      <c r="A50" s="11"/>
    </row>
    <row r="51" spans="1:1" x14ac:dyDescent="0.25">
      <c r="A51" s="11"/>
    </row>
    <row r="52" spans="1:1" x14ac:dyDescent="0.25">
      <c r="A52" s="11"/>
    </row>
    <row r="53" spans="1:1" x14ac:dyDescent="0.25">
      <c r="A53" s="11"/>
    </row>
    <row r="54" spans="1:1" x14ac:dyDescent="0.25">
      <c r="A54" s="11"/>
    </row>
    <row r="55" spans="1:1" x14ac:dyDescent="0.25">
      <c r="A55" s="11"/>
    </row>
    <row r="56" spans="1:1" x14ac:dyDescent="0.25">
      <c r="A56" s="11"/>
    </row>
  </sheetData>
  <phoneticPr fontId="3" type="noConversion"/>
  <pageMargins left="0.75" right="0.75" top="1" bottom="1" header="0.5" footer="0.5"/>
  <pageSetup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44"/>
  <sheetViews>
    <sheetView workbookViewId="0">
      <pane ySplit="6" topLeftCell="A7" activePane="bottomLeft" state="frozen"/>
      <selection pane="bottomLeft"/>
    </sheetView>
  </sheetViews>
  <sheetFormatPr defaultColWidth="9.109375" defaultRowHeight="13.8" x14ac:dyDescent="0.3"/>
  <cols>
    <col min="1" max="1" width="1.77734375" style="21" customWidth="1"/>
    <col min="2" max="2" width="12.88671875" style="21" bestFit="1" customWidth="1"/>
    <col min="3" max="3" width="27.5546875" style="21" customWidth="1"/>
    <col min="4" max="4" width="23.5546875" style="21" bestFit="1" customWidth="1"/>
    <col min="5" max="16384" width="9.109375" style="21"/>
  </cols>
  <sheetData>
    <row r="1" spans="2:4" ht="8.25" customHeight="1" x14ac:dyDescent="0.3"/>
    <row r="2" spans="2:4" ht="15" customHeight="1" x14ac:dyDescent="0.3">
      <c r="B2" s="21" t="s">
        <v>140</v>
      </c>
    </row>
    <row r="3" spans="2:4" ht="15" customHeight="1" x14ac:dyDescent="0.3">
      <c r="B3" s="23" t="s">
        <v>208</v>
      </c>
    </row>
    <row r="4" spans="2:4" ht="15" customHeight="1" x14ac:dyDescent="0.3">
      <c r="B4" s="23" t="s">
        <v>209</v>
      </c>
    </row>
    <row r="6" spans="2:4" s="22" customFormat="1" ht="24" customHeight="1" x14ac:dyDescent="0.25">
      <c r="B6" s="30" t="s">
        <v>0</v>
      </c>
      <c r="C6" s="30" t="s">
        <v>57</v>
      </c>
      <c r="D6" s="30" t="s">
        <v>58</v>
      </c>
    </row>
    <row r="7" spans="2:4" ht="15.75" customHeight="1" x14ac:dyDescent="0.3">
      <c r="B7" s="25" t="s">
        <v>17</v>
      </c>
      <c r="C7" s="21" t="s">
        <v>59</v>
      </c>
      <c r="D7" s="31" t="s">
        <v>60</v>
      </c>
    </row>
    <row r="8" spans="2:4" ht="15.75" customHeight="1" x14ac:dyDescent="0.3">
      <c r="B8" s="25" t="s">
        <v>18</v>
      </c>
      <c r="C8" s="21" t="s">
        <v>61</v>
      </c>
      <c r="D8" s="31" t="s">
        <v>62</v>
      </c>
    </row>
    <row r="9" spans="2:4" ht="15.75" customHeight="1" x14ac:dyDescent="0.3">
      <c r="B9" s="25" t="s">
        <v>19</v>
      </c>
      <c r="C9" s="21" t="s">
        <v>63</v>
      </c>
      <c r="D9" s="31" t="s">
        <v>64</v>
      </c>
    </row>
    <row r="10" spans="2:4" ht="15.75" customHeight="1" x14ac:dyDescent="0.3">
      <c r="B10" s="25" t="s">
        <v>20</v>
      </c>
      <c r="C10" s="21" t="s">
        <v>65</v>
      </c>
      <c r="D10" s="31" t="s">
        <v>66</v>
      </c>
    </row>
    <row r="11" spans="2:4" ht="15.75" customHeight="1" x14ac:dyDescent="0.3">
      <c r="B11" s="25" t="s">
        <v>55</v>
      </c>
      <c r="C11" s="21" t="s">
        <v>69</v>
      </c>
      <c r="D11" s="31" t="s">
        <v>70</v>
      </c>
    </row>
    <row r="12" spans="2:4" ht="15.75" customHeight="1" x14ac:dyDescent="0.3">
      <c r="B12" s="25" t="s">
        <v>21</v>
      </c>
      <c r="C12" s="21" t="s">
        <v>81</v>
      </c>
      <c r="D12" s="31" t="s">
        <v>82</v>
      </c>
    </row>
    <row r="13" spans="2:4" ht="15.75" customHeight="1" x14ac:dyDescent="0.3">
      <c r="B13" s="25" t="s">
        <v>22</v>
      </c>
      <c r="C13" s="21" t="s">
        <v>77</v>
      </c>
      <c r="D13" s="31" t="s">
        <v>78</v>
      </c>
    </row>
    <row r="14" spans="2:4" ht="15.75" customHeight="1" x14ac:dyDescent="0.3">
      <c r="B14" s="25" t="s">
        <v>23</v>
      </c>
      <c r="C14" s="21" t="s">
        <v>67</v>
      </c>
      <c r="D14" s="31" t="s">
        <v>68</v>
      </c>
    </row>
    <row r="15" spans="2:4" ht="15.75" customHeight="1" x14ac:dyDescent="0.3">
      <c r="B15" s="25" t="s">
        <v>24</v>
      </c>
      <c r="C15" s="21" t="s">
        <v>75</v>
      </c>
      <c r="D15" s="31" t="s">
        <v>76</v>
      </c>
    </row>
    <row r="16" spans="2:4" ht="15.75" customHeight="1" x14ac:dyDescent="0.3">
      <c r="B16" s="25" t="s">
        <v>25</v>
      </c>
      <c r="C16" s="21" t="s">
        <v>79</v>
      </c>
      <c r="D16" s="31" t="s">
        <v>80</v>
      </c>
    </row>
    <row r="17" spans="2:4" ht="15.75" customHeight="1" x14ac:dyDescent="0.3">
      <c r="B17" s="25" t="s">
        <v>26</v>
      </c>
      <c r="C17" s="21" t="s">
        <v>71</v>
      </c>
      <c r="D17" s="31" t="s">
        <v>72</v>
      </c>
    </row>
    <row r="18" spans="2:4" ht="15.75" customHeight="1" x14ac:dyDescent="0.3">
      <c r="B18" s="25" t="s">
        <v>27</v>
      </c>
      <c r="C18" s="21" t="s">
        <v>73</v>
      </c>
      <c r="D18" s="31" t="s">
        <v>74</v>
      </c>
    </row>
    <row r="19" spans="2:4" ht="15.75" customHeight="1" x14ac:dyDescent="0.3">
      <c r="B19" s="25" t="s">
        <v>28</v>
      </c>
      <c r="C19" s="21" t="s">
        <v>85</v>
      </c>
      <c r="D19" s="31" t="s">
        <v>86</v>
      </c>
    </row>
    <row r="20" spans="2:4" ht="15.75" customHeight="1" x14ac:dyDescent="0.3">
      <c r="B20" s="25" t="s">
        <v>29</v>
      </c>
      <c r="C20" s="21" t="s">
        <v>87</v>
      </c>
      <c r="D20" s="31" t="s">
        <v>88</v>
      </c>
    </row>
    <row r="21" spans="2:4" ht="15.75" customHeight="1" x14ac:dyDescent="0.3">
      <c r="B21" s="25" t="s">
        <v>30</v>
      </c>
      <c r="C21" s="21" t="s">
        <v>83</v>
      </c>
      <c r="D21" s="31" t="s">
        <v>84</v>
      </c>
    </row>
    <row r="22" spans="2:4" ht="15.75" customHeight="1" x14ac:dyDescent="0.3">
      <c r="B22" s="25" t="s">
        <v>31</v>
      </c>
      <c r="C22" s="21" t="s">
        <v>89</v>
      </c>
      <c r="D22" s="31" t="s">
        <v>90</v>
      </c>
    </row>
    <row r="23" spans="2:4" ht="15.75" customHeight="1" x14ac:dyDescent="0.3">
      <c r="B23" s="25" t="s">
        <v>32</v>
      </c>
      <c r="C23" s="21" t="s">
        <v>91</v>
      </c>
      <c r="D23" s="31" t="s">
        <v>92</v>
      </c>
    </row>
    <row r="24" spans="2:4" ht="15.75" customHeight="1" x14ac:dyDescent="0.3">
      <c r="B24" s="25" t="s">
        <v>33</v>
      </c>
      <c r="C24" s="21" t="s">
        <v>93</v>
      </c>
      <c r="D24" s="31" t="s">
        <v>94</v>
      </c>
    </row>
    <row r="25" spans="2:4" ht="15.75" customHeight="1" x14ac:dyDescent="0.3">
      <c r="B25" s="25" t="s">
        <v>34</v>
      </c>
      <c r="C25" s="21" t="s">
        <v>95</v>
      </c>
      <c r="D25" s="31" t="s">
        <v>96</v>
      </c>
    </row>
    <row r="26" spans="2:4" ht="15.75" customHeight="1" x14ac:dyDescent="0.3">
      <c r="B26" s="25" t="s">
        <v>35</v>
      </c>
      <c r="C26" s="21" t="s">
        <v>97</v>
      </c>
      <c r="D26" s="31" t="s">
        <v>98</v>
      </c>
    </row>
    <row r="27" spans="2:4" ht="15.75" customHeight="1" x14ac:dyDescent="0.3">
      <c r="B27" s="25" t="s">
        <v>36</v>
      </c>
      <c r="C27" s="21" t="s">
        <v>99</v>
      </c>
      <c r="D27" s="31" t="s">
        <v>100</v>
      </c>
    </row>
    <row r="28" spans="2:4" ht="15.75" customHeight="1" x14ac:dyDescent="0.3">
      <c r="B28" s="25" t="s">
        <v>37</v>
      </c>
      <c r="C28" s="21" t="s">
        <v>101</v>
      </c>
      <c r="D28" s="31" t="s">
        <v>102</v>
      </c>
    </row>
    <row r="29" spans="2:4" ht="15.75" customHeight="1" x14ac:dyDescent="0.3">
      <c r="B29" s="25" t="s">
        <v>38</v>
      </c>
      <c r="C29" s="21" t="s">
        <v>103</v>
      </c>
      <c r="D29" s="31" t="s">
        <v>104</v>
      </c>
    </row>
    <row r="30" spans="2:4" ht="15.75" customHeight="1" x14ac:dyDescent="0.3">
      <c r="B30" s="25" t="s">
        <v>39</v>
      </c>
      <c r="C30" s="21" t="s">
        <v>105</v>
      </c>
      <c r="D30" s="31" t="s">
        <v>106</v>
      </c>
    </row>
    <row r="31" spans="2:4" ht="15.75" customHeight="1" x14ac:dyDescent="0.3">
      <c r="B31" s="25" t="s">
        <v>40</v>
      </c>
      <c r="C31" s="21" t="s">
        <v>107</v>
      </c>
      <c r="D31" s="31" t="s">
        <v>108</v>
      </c>
    </row>
    <row r="32" spans="2:4" ht="15.75" customHeight="1" x14ac:dyDescent="0.3">
      <c r="B32" s="25" t="s">
        <v>41</v>
      </c>
      <c r="C32" s="21" t="s">
        <v>109</v>
      </c>
      <c r="D32" s="31" t="s">
        <v>110</v>
      </c>
    </row>
    <row r="33" spans="2:4" ht="15.75" customHeight="1" x14ac:dyDescent="0.3">
      <c r="B33" s="25" t="s">
        <v>42</v>
      </c>
      <c r="C33" s="21" t="s">
        <v>111</v>
      </c>
      <c r="D33" s="31" t="s">
        <v>112</v>
      </c>
    </row>
    <row r="34" spans="2:4" ht="15.75" customHeight="1" x14ac:dyDescent="0.3">
      <c r="B34" s="25" t="s">
        <v>43</v>
      </c>
      <c r="C34" s="21" t="s">
        <v>113</v>
      </c>
      <c r="D34" s="31" t="s">
        <v>114</v>
      </c>
    </row>
    <row r="35" spans="2:4" ht="15.75" customHeight="1" x14ac:dyDescent="0.3">
      <c r="B35" s="25" t="s">
        <v>44</v>
      </c>
      <c r="C35" s="21" t="s">
        <v>115</v>
      </c>
      <c r="D35" s="31" t="s">
        <v>116</v>
      </c>
    </row>
    <row r="36" spans="2:4" ht="15.75" customHeight="1" x14ac:dyDescent="0.3">
      <c r="B36" s="25" t="s">
        <v>45</v>
      </c>
      <c r="C36" s="21" t="s">
        <v>121</v>
      </c>
      <c r="D36" s="31" t="s">
        <v>122</v>
      </c>
    </row>
    <row r="37" spans="2:4" ht="15.75" customHeight="1" x14ac:dyDescent="0.3">
      <c r="B37" s="25" t="s">
        <v>46</v>
      </c>
      <c r="C37" s="21" t="s">
        <v>117</v>
      </c>
      <c r="D37" s="31" t="s">
        <v>118</v>
      </c>
    </row>
    <row r="38" spans="2:4" ht="15.75" customHeight="1" x14ac:dyDescent="0.3">
      <c r="B38" s="25" t="s">
        <v>47</v>
      </c>
      <c r="C38" s="21" t="s">
        <v>119</v>
      </c>
      <c r="D38" s="31" t="s">
        <v>120</v>
      </c>
    </row>
    <row r="39" spans="2:4" ht="15.75" customHeight="1" x14ac:dyDescent="0.3">
      <c r="B39" s="25" t="s">
        <v>48</v>
      </c>
      <c r="C39" s="21" t="s">
        <v>123</v>
      </c>
      <c r="D39" s="31" t="s">
        <v>124</v>
      </c>
    </row>
    <row r="40" spans="2:4" ht="15.75" customHeight="1" x14ac:dyDescent="0.3">
      <c r="B40" s="25" t="s">
        <v>49</v>
      </c>
      <c r="C40" s="21" t="s">
        <v>125</v>
      </c>
      <c r="D40" s="31" t="s">
        <v>126</v>
      </c>
    </row>
    <row r="41" spans="2:4" ht="15.75" customHeight="1" x14ac:dyDescent="0.3">
      <c r="B41" s="25" t="s">
        <v>50</v>
      </c>
      <c r="C41" s="21" t="s">
        <v>127</v>
      </c>
      <c r="D41" s="31" t="s">
        <v>128</v>
      </c>
    </row>
    <row r="42" spans="2:4" ht="15.75" customHeight="1" x14ac:dyDescent="0.3">
      <c r="B42" s="25" t="s">
        <v>51</v>
      </c>
      <c r="C42" s="21" t="s">
        <v>129</v>
      </c>
      <c r="D42" s="31" t="s">
        <v>130</v>
      </c>
    </row>
    <row r="43" spans="2:4" ht="15.75" customHeight="1" x14ac:dyDescent="0.3">
      <c r="B43" s="25" t="s">
        <v>52</v>
      </c>
      <c r="C43" s="21" t="s">
        <v>131</v>
      </c>
      <c r="D43" s="31" t="s">
        <v>132</v>
      </c>
    </row>
    <row r="44" spans="2:4" ht="15.75" customHeight="1" x14ac:dyDescent="0.3">
      <c r="B44" s="25" t="s">
        <v>53</v>
      </c>
      <c r="C44" s="21" t="s">
        <v>133</v>
      </c>
      <c r="D44" s="31" t="s">
        <v>134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E45"/>
  <sheetViews>
    <sheetView zoomScaleNormal="100" workbookViewId="0">
      <pane ySplit="5" topLeftCell="A6" activePane="bottomLeft" state="frozen"/>
      <selection pane="bottomLeft"/>
    </sheetView>
  </sheetViews>
  <sheetFormatPr defaultColWidth="9.109375" defaultRowHeight="13.8" x14ac:dyDescent="0.3"/>
  <cols>
    <col min="1" max="1" width="1.88671875" style="21" customWidth="1"/>
    <col min="2" max="2" width="10.5546875" style="27" customWidth="1"/>
    <col min="3" max="3" width="6.88671875" style="21" customWidth="1"/>
    <col min="4" max="5" width="6.6640625" style="21" customWidth="1"/>
    <col min="6" max="16384" width="9.109375" style="21"/>
  </cols>
  <sheetData>
    <row r="1" spans="2:5" ht="8.25" customHeight="1" x14ac:dyDescent="0.3">
      <c r="B1" s="21"/>
    </row>
    <row r="2" spans="2:5" ht="15" customHeight="1" x14ac:dyDescent="0.3">
      <c r="B2" s="21" t="s">
        <v>203</v>
      </c>
    </row>
    <row r="3" spans="2:5" x14ac:dyDescent="0.3">
      <c r="B3" s="21" t="s">
        <v>150</v>
      </c>
    </row>
    <row r="4" spans="2:5" x14ac:dyDescent="0.3">
      <c r="B4" s="21"/>
    </row>
    <row r="5" spans="2:5" ht="15.6" x14ac:dyDescent="0.3">
      <c r="B5" s="32" t="s">
        <v>0</v>
      </c>
      <c r="C5" s="24" t="s">
        <v>12</v>
      </c>
      <c r="D5" s="24" t="s">
        <v>54</v>
      </c>
      <c r="E5" s="24" t="s">
        <v>13</v>
      </c>
    </row>
    <row r="6" spans="2:5" ht="15" x14ac:dyDescent="0.3">
      <c r="B6" s="28" t="s">
        <v>17</v>
      </c>
      <c r="C6" s="26">
        <v>1.86001917695542</v>
      </c>
      <c r="D6" s="26">
        <v>4.3655863821103598</v>
      </c>
      <c r="E6" s="26">
        <v>7.7382095990540796</v>
      </c>
    </row>
    <row r="7" spans="2:5" ht="15" x14ac:dyDescent="0.3">
      <c r="B7" s="28" t="s">
        <v>18</v>
      </c>
      <c r="C7" s="26">
        <v>5.2546860658698398</v>
      </c>
      <c r="D7" s="26">
        <v>1.86912890821021</v>
      </c>
      <c r="E7" s="26">
        <v>0.574650031577006</v>
      </c>
    </row>
    <row r="8" spans="2:5" ht="15" x14ac:dyDescent="0.3">
      <c r="B8" s="28" t="s">
        <v>19</v>
      </c>
      <c r="C8" s="26">
        <v>2.3156258188435501</v>
      </c>
      <c r="D8" s="26">
        <v>2.3940807281302598</v>
      </c>
      <c r="E8" s="26">
        <v>0.79274236605174198</v>
      </c>
    </row>
    <row r="9" spans="2:5" ht="15" x14ac:dyDescent="0.3">
      <c r="B9" s="28" t="s">
        <v>20</v>
      </c>
      <c r="C9" s="26">
        <v>6.9003694567173302</v>
      </c>
      <c r="D9" s="26">
        <v>1.64903727706853</v>
      </c>
      <c r="E9" s="26">
        <v>0.46918515692733398</v>
      </c>
    </row>
    <row r="10" spans="2:5" ht="15" x14ac:dyDescent="0.3">
      <c r="B10" s="28" t="s">
        <v>55</v>
      </c>
      <c r="C10" s="26">
        <v>4.14517876286122</v>
      </c>
      <c r="D10" s="26">
        <v>4.1935124235795698</v>
      </c>
      <c r="E10" s="26">
        <v>3.4488846488960001</v>
      </c>
    </row>
    <row r="11" spans="2:5" ht="15" x14ac:dyDescent="0.3">
      <c r="B11" s="28" t="s">
        <v>21</v>
      </c>
      <c r="C11" s="26">
        <v>-1.26401754592789</v>
      </c>
      <c r="D11" s="26">
        <v>4.8760145234387604</v>
      </c>
      <c r="E11" s="26">
        <v>3.1741465848553299</v>
      </c>
    </row>
    <row r="12" spans="2:5" ht="15" x14ac:dyDescent="0.3">
      <c r="B12" s="28" t="s">
        <v>22</v>
      </c>
      <c r="C12" s="26">
        <v>7.2282686998163701</v>
      </c>
      <c r="D12" s="26">
        <v>2.6888140420217601</v>
      </c>
      <c r="E12" s="26">
        <v>0.48119476120550803</v>
      </c>
    </row>
    <row r="13" spans="2:5" ht="15" x14ac:dyDescent="0.3">
      <c r="B13" s="28" t="s">
        <v>23</v>
      </c>
      <c r="C13" s="26">
        <v>9.3530679850848006</v>
      </c>
      <c r="D13" s="26">
        <v>2.29821576599169</v>
      </c>
      <c r="E13" s="26">
        <v>2.0827492972439199</v>
      </c>
    </row>
    <row r="14" spans="2:5" ht="15" x14ac:dyDescent="0.3">
      <c r="B14" s="28" t="s">
        <v>24</v>
      </c>
      <c r="C14" s="26">
        <v>6.8324340980663401</v>
      </c>
      <c r="D14" s="26">
        <v>6.0505268031740398</v>
      </c>
      <c r="E14" s="26">
        <v>7.1498636136499298</v>
      </c>
    </row>
    <row r="15" spans="2:5" ht="15" x14ac:dyDescent="0.3">
      <c r="B15" s="28" t="s">
        <v>25</v>
      </c>
      <c r="C15" s="26">
        <v>8.2800574366059507</v>
      </c>
      <c r="D15" s="26">
        <v>2.00177999895755</v>
      </c>
      <c r="E15" s="26">
        <v>0.59795912069253898</v>
      </c>
    </row>
    <row r="16" spans="2:5" ht="15" x14ac:dyDescent="0.3">
      <c r="B16" s="28" t="s">
        <v>26</v>
      </c>
      <c r="C16" s="26">
        <v>7.9123679984896</v>
      </c>
      <c r="D16" s="26">
        <v>1.46344387715836</v>
      </c>
      <c r="E16" s="26">
        <v>0.26814927404544298</v>
      </c>
    </row>
    <row r="17" spans="2:5" ht="15" x14ac:dyDescent="0.3">
      <c r="B17" s="28" t="s">
        <v>27</v>
      </c>
      <c r="C17" s="26">
        <v>8.3801511649578497</v>
      </c>
      <c r="D17" s="26">
        <v>2.2441077775637499</v>
      </c>
      <c r="E17" s="26">
        <v>3.3841757801133201</v>
      </c>
    </row>
    <row r="18" spans="2:5" ht="15" x14ac:dyDescent="0.3">
      <c r="B18" s="28" t="s">
        <v>28</v>
      </c>
      <c r="C18" s="26">
        <v>-10</v>
      </c>
      <c r="D18" s="26">
        <v>5.8882861916143403</v>
      </c>
      <c r="E18" s="26">
        <v>50.361017915514701</v>
      </c>
    </row>
    <row r="19" spans="2:5" ht="15" x14ac:dyDescent="0.3">
      <c r="B19" s="28" t="s">
        <v>29</v>
      </c>
      <c r="C19" s="26">
        <v>8.5831271373439808</v>
      </c>
      <c r="D19" s="26">
        <v>2.5663298887116599</v>
      </c>
      <c r="E19" s="26">
        <v>1.77202421340713</v>
      </c>
    </row>
    <row r="20" spans="2:5" ht="15" x14ac:dyDescent="0.3">
      <c r="B20" s="28" t="s">
        <v>30</v>
      </c>
      <c r="C20" s="26">
        <v>5.9507210203533401</v>
      </c>
      <c r="D20" s="26">
        <v>2.6292652164210102</v>
      </c>
      <c r="E20" s="26">
        <v>1.78209001866186</v>
      </c>
    </row>
    <row r="21" spans="2:5" ht="15" x14ac:dyDescent="0.3">
      <c r="B21" s="28" t="s">
        <v>31</v>
      </c>
      <c r="C21" s="26">
        <v>7.1068485412007503</v>
      </c>
      <c r="D21" s="26">
        <v>3.9867129739910401</v>
      </c>
      <c r="E21" s="26">
        <v>3.4551804732868101</v>
      </c>
    </row>
    <row r="22" spans="2:5" ht="15" x14ac:dyDescent="0.3">
      <c r="B22" s="28" t="s">
        <v>32</v>
      </c>
      <c r="C22" s="26">
        <v>-0.63970312279519104</v>
      </c>
      <c r="D22" s="26">
        <v>2.23237569518442</v>
      </c>
      <c r="E22" s="26">
        <v>6.3740036577671297</v>
      </c>
    </row>
    <row r="23" spans="2:5" ht="15" x14ac:dyDescent="0.3">
      <c r="B23" s="28" t="s">
        <v>33</v>
      </c>
      <c r="C23" s="26">
        <v>17.9001357298174</v>
      </c>
      <c r="D23" s="26">
        <v>6.40013817235217</v>
      </c>
      <c r="E23" s="26">
        <v>4.7130569380262299</v>
      </c>
    </row>
    <row r="24" spans="2:5" ht="15" x14ac:dyDescent="0.3">
      <c r="B24" s="28" t="s">
        <v>34</v>
      </c>
      <c r="C24" s="26">
        <v>7.8021394854121899</v>
      </c>
      <c r="D24" s="26">
        <v>2.57941430822568</v>
      </c>
      <c r="E24" s="26">
        <v>2.88389285224279</v>
      </c>
    </row>
    <row r="25" spans="2:5" ht="15" x14ac:dyDescent="0.3">
      <c r="B25" s="28" t="s">
        <v>35</v>
      </c>
      <c r="C25" s="26">
        <v>-3.9720069864862499</v>
      </c>
      <c r="D25" s="26">
        <v>2.6654529409118699</v>
      </c>
      <c r="E25" s="26">
        <v>20.219177310742701</v>
      </c>
    </row>
    <row r="26" spans="2:5" ht="15" x14ac:dyDescent="0.3">
      <c r="B26" s="28" t="s">
        <v>36</v>
      </c>
      <c r="C26" s="26">
        <v>0.70363234126891305</v>
      </c>
      <c r="D26" s="26">
        <v>3.07695961038675</v>
      </c>
      <c r="E26" s="26">
        <v>1.4947599170663699</v>
      </c>
    </row>
    <row r="27" spans="2:5" ht="15" x14ac:dyDescent="0.3">
      <c r="B27" s="28" t="s">
        <v>37</v>
      </c>
      <c r="C27" s="26">
        <v>4.1105749207319002</v>
      </c>
      <c r="D27" s="26">
        <v>3.1992205112571601</v>
      </c>
      <c r="E27" s="26">
        <v>1.79895442163891</v>
      </c>
    </row>
    <row r="28" spans="2:5" ht="15" x14ac:dyDescent="0.3">
      <c r="B28" s="28" t="s">
        <v>38</v>
      </c>
      <c r="C28" s="26">
        <v>20</v>
      </c>
      <c r="D28" s="26">
        <v>6.4879962535716498</v>
      </c>
      <c r="E28" s="26">
        <v>23.7572963275502</v>
      </c>
    </row>
    <row r="29" spans="2:5" ht="15" x14ac:dyDescent="0.3">
      <c r="B29" s="28" t="s">
        <v>39</v>
      </c>
      <c r="C29" s="26">
        <v>-10</v>
      </c>
      <c r="D29" s="26">
        <v>8.5906478705745197</v>
      </c>
      <c r="E29" s="26">
        <v>30.066014803612301</v>
      </c>
    </row>
    <row r="30" spans="2:5" ht="15" x14ac:dyDescent="0.3">
      <c r="B30" s="28" t="s">
        <v>40</v>
      </c>
      <c r="C30" s="26">
        <v>8.8247818774518691</v>
      </c>
      <c r="D30" s="26">
        <v>2.8208917749202702</v>
      </c>
      <c r="E30" s="26">
        <v>2.4410979497790799</v>
      </c>
    </row>
    <row r="31" spans="2:5" ht="15" x14ac:dyDescent="0.3">
      <c r="B31" s="28" t="s">
        <v>41</v>
      </c>
      <c r="C31" s="26">
        <v>16.3787623360205</v>
      </c>
      <c r="D31" s="26">
        <v>10</v>
      </c>
      <c r="E31" s="26">
        <v>5.6957538403964296</v>
      </c>
    </row>
    <row r="32" spans="2:5" ht="15" x14ac:dyDescent="0.3">
      <c r="B32" s="28" t="s">
        <v>42</v>
      </c>
      <c r="C32" s="26">
        <v>7.8354868970855396</v>
      </c>
      <c r="D32" s="26">
        <v>1.5939218176196901</v>
      </c>
      <c r="E32" s="26">
        <v>0.70131125420706497</v>
      </c>
    </row>
    <row r="33" spans="2:5" ht="15" x14ac:dyDescent="0.3">
      <c r="B33" s="28" t="s">
        <v>43</v>
      </c>
      <c r="C33" s="26">
        <v>7.93085559957653</v>
      </c>
      <c r="D33" s="26">
        <v>3.2884744592692701</v>
      </c>
      <c r="E33" s="26">
        <v>7.9591250059935597</v>
      </c>
    </row>
    <row r="34" spans="2:5" ht="15" x14ac:dyDescent="0.3">
      <c r="B34" s="28" t="s">
        <v>44</v>
      </c>
      <c r="C34" s="26">
        <v>6.2053775706594099</v>
      </c>
      <c r="D34" s="26">
        <v>2.67366412474576</v>
      </c>
      <c r="E34" s="26">
        <v>0.81611575360856503</v>
      </c>
    </row>
    <row r="35" spans="2:5" ht="15" x14ac:dyDescent="0.3">
      <c r="B35" s="28" t="s">
        <v>45</v>
      </c>
      <c r="C35" s="26">
        <v>8.0077803337595004</v>
      </c>
      <c r="D35" s="26">
        <v>2.8985406959886499</v>
      </c>
      <c r="E35" s="26">
        <v>4.0838672736614203</v>
      </c>
    </row>
    <row r="36" spans="2:5" ht="15" x14ac:dyDescent="0.3">
      <c r="B36" s="28" t="s">
        <v>46</v>
      </c>
      <c r="C36" s="26">
        <v>9.0772477764489992</v>
      </c>
      <c r="D36" s="26">
        <v>3.6427409780601399</v>
      </c>
      <c r="E36" s="26">
        <v>1.7931670660661601</v>
      </c>
    </row>
    <row r="37" spans="2:5" ht="15" x14ac:dyDescent="0.3">
      <c r="B37" s="28" t="s">
        <v>47</v>
      </c>
      <c r="C37" s="26">
        <v>8.3201840485281195</v>
      </c>
      <c r="D37" s="26">
        <v>3.8055437483880099</v>
      </c>
      <c r="E37" s="26">
        <v>8.9862298971559103</v>
      </c>
    </row>
    <row r="38" spans="2:5" ht="15" x14ac:dyDescent="0.3">
      <c r="B38" s="28" t="s">
        <v>48</v>
      </c>
      <c r="C38" s="26">
        <v>8.1415255643428903</v>
      </c>
      <c r="D38" s="26">
        <v>2.88799254951252</v>
      </c>
      <c r="E38" s="26">
        <v>0.59640097116656798</v>
      </c>
    </row>
    <row r="39" spans="2:5" ht="15" x14ac:dyDescent="0.3">
      <c r="B39" s="28" t="s">
        <v>49</v>
      </c>
      <c r="C39" s="26">
        <v>8.2695240540487305</v>
      </c>
      <c r="D39" s="26">
        <v>2.5433879523560199</v>
      </c>
      <c r="E39" s="26">
        <v>1.67178154941375</v>
      </c>
    </row>
    <row r="40" spans="2:5" ht="15" x14ac:dyDescent="0.3">
      <c r="B40" s="28" t="s">
        <v>50</v>
      </c>
      <c r="C40" s="26">
        <v>6.5667544497384496</v>
      </c>
      <c r="D40" s="26">
        <v>2.3167437222215099</v>
      </c>
      <c r="E40" s="26">
        <v>1.3301354484082399</v>
      </c>
    </row>
    <row r="41" spans="2:5" ht="15" x14ac:dyDescent="0.3">
      <c r="B41" s="28" t="s">
        <v>51</v>
      </c>
      <c r="C41" s="26">
        <v>8.8549589572022303</v>
      </c>
      <c r="D41" s="26">
        <v>1.9632735485405599</v>
      </c>
      <c r="E41" s="26">
        <v>0.94397618657758398</v>
      </c>
    </row>
    <row r="42" spans="2:5" ht="15" x14ac:dyDescent="0.3">
      <c r="B42" s="28" t="s">
        <v>52</v>
      </c>
      <c r="C42" s="26">
        <v>8.4026797564043392</v>
      </c>
      <c r="D42" s="26">
        <v>2.26607865469648</v>
      </c>
      <c r="E42" s="26">
        <v>2.9178808947848598</v>
      </c>
    </row>
    <row r="43" spans="2:5" ht="15" x14ac:dyDescent="0.3">
      <c r="B43" s="28" t="s">
        <v>53</v>
      </c>
      <c r="C43" s="26">
        <v>6.9560242777444001</v>
      </c>
      <c r="D43" s="26">
        <v>2.80399144949781</v>
      </c>
      <c r="E43" s="26">
        <v>0.82033714781478395</v>
      </c>
    </row>
    <row r="44" spans="2:5" x14ac:dyDescent="0.3">
      <c r="C44" s="23"/>
      <c r="D44" s="23"/>
      <c r="E44" s="23"/>
    </row>
    <row r="45" spans="2:5" x14ac:dyDescent="0.3">
      <c r="C45" s="23"/>
      <c r="D45" s="23"/>
      <c r="E45" s="23"/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Instructions</vt:lpstr>
      <vt:lpstr>CalcQ</vt:lpstr>
      <vt:lpstr>CalcPA</vt:lpstr>
      <vt:lpstr>SppCodes</vt:lpstr>
      <vt:lpstr>BirdBR</vt:lpstr>
    </vt:vector>
  </TitlesOfParts>
  <Company>Cofrin Center for Biodiversity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Robert Howe</dc:creator>
  <cp:lastModifiedBy>Giese, Erin</cp:lastModifiedBy>
  <cp:lastPrinted>2012-03-14T17:41:30Z</cp:lastPrinted>
  <dcterms:created xsi:type="dcterms:W3CDTF">2005-11-21T06:10:57Z</dcterms:created>
  <dcterms:modified xsi:type="dcterms:W3CDTF">2014-10-22T19:37:49Z</dcterms:modified>
</cp:coreProperties>
</file>